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10" windowWidth="28455" windowHeight="12210" activeTab="1"/>
  </bookViews>
  <sheets>
    <sheet name="Rekapitulace stavby" sheetId="1" r:id="rId1"/>
    <sheet name="010 - Oprava lávky na Pod..." sheetId="2" r:id="rId2"/>
  </sheets>
  <calcPr calcId="125725"/>
</workbook>
</file>

<file path=xl/calcChain.xml><?xml version="1.0" encoding="utf-8"?>
<calcChain xmlns="http://schemas.openxmlformats.org/spreadsheetml/2006/main">
  <c r="BK346" i="2"/>
  <c r="J346" s="1"/>
  <c r="J119" s="1"/>
  <c r="BK334"/>
  <c r="J334" s="1"/>
  <c r="J115" s="1"/>
  <c r="BK267"/>
  <c r="J267" s="1"/>
  <c r="J107" s="1"/>
  <c r="BK227"/>
  <c r="J227" s="1"/>
  <c r="J103" s="1"/>
  <c r="BK175"/>
  <c r="J175" s="1"/>
  <c r="J99" s="1"/>
  <c r="J37"/>
  <c r="J36"/>
  <c r="AY95" i="1" s="1"/>
  <c r="J35" i="2"/>
  <c r="AX95" i="1" s="1"/>
  <c r="BI347" i="2"/>
  <c r="BH347"/>
  <c r="BG347"/>
  <c r="BF347"/>
  <c r="T347"/>
  <c r="T346" s="1"/>
  <c r="T345" s="1"/>
  <c r="R347"/>
  <c r="R346" s="1"/>
  <c r="R345" s="1"/>
  <c r="P347"/>
  <c r="P346" s="1"/>
  <c r="P345" s="1"/>
  <c r="BK347"/>
  <c r="J347"/>
  <c r="BE347" s="1"/>
  <c r="BI344"/>
  <c r="BH344"/>
  <c r="BG344"/>
  <c r="BF344"/>
  <c r="T344"/>
  <c r="R344"/>
  <c r="P344"/>
  <c r="BK344"/>
  <c r="J344"/>
  <c r="BE344" s="1"/>
  <c r="BI343"/>
  <c r="BH343"/>
  <c r="BG343"/>
  <c r="BF343"/>
  <c r="T343"/>
  <c r="R343"/>
  <c r="P343"/>
  <c r="BK343"/>
  <c r="J343"/>
  <c r="BE343" s="1"/>
  <c r="BI342"/>
  <c r="BH342"/>
  <c r="BG342"/>
  <c r="BF342"/>
  <c r="T342"/>
  <c r="R342"/>
  <c r="P342"/>
  <c r="BK342"/>
  <c r="J342"/>
  <c r="BE342" s="1"/>
  <c r="BI341"/>
  <c r="BH341"/>
  <c r="BG341"/>
  <c r="BF341"/>
  <c r="T341"/>
  <c r="R341"/>
  <c r="P341"/>
  <c r="BK341"/>
  <c r="J341"/>
  <c r="BE341" s="1"/>
  <c r="BI340"/>
  <c r="BH340"/>
  <c r="BG340"/>
  <c r="BF340"/>
  <c r="T340"/>
  <c r="R340"/>
  <c r="P340"/>
  <c r="BK340"/>
  <c r="J340"/>
  <c r="BE340" s="1"/>
  <c r="BI339"/>
  <c r="BH339"/>
  <c r="BG339"/>
  <c r="BF339"/>
  <c r="T339"/>
  <c r="T338" s="1"/>
  <c r="T337" s="1"/>
  <c r="R339"/>
  <c r="R338" s="1"/>
  <c r="R337" s="1"/>
  <c r="P339"/>
  <c r="P338" s="1"/>
  <c r="P337" s="1"/>
  <c r="BK339"/>
  <c r="BK338" s="1"/>
  <c r="J339"/>
  <c r="BE339" s="1"/>
  <c r="BI336"/>
  <c r="BH336"/>
  <c r="BG336"/>
  <c r="BF336"/>
  <c r="T336"/>
  <c r="R336"/>
  <c r="P336"/>
  <c r="BK336"/>
  <c r="J336"/>
  <c r="BE336" s="1"/>
  <c r="BI335"/>
  <c r="BH335"/>
  <c r="BG335"/>
  <c r="BF335"/>
  <c r="T335"/>
  <c r="T334" s="1"/>
  <c r="R335"/>
  <c r="R334" s="1"/>
  <c r="P335"/>
  <c r="P334" s="1"/>
  <c r="BK335"/>
  <c r="J335"/>
  <c r="BE335" s="1"/>
  <c r="BI333"/>
  <c r="BH333"/>
  <c r="BG333"/>
  <c r="BF333"/>
  <c r="T333"/>
  <c r="R333"/>
  <c r="P333"/>
  <c r="BK333"/>
  <c r="J333"/>
  <c r="BE333" s="1"/>
  <c r="BI332"/>
  <c r="BH332"/>
  <c r="BG332"/>
  <c r="BF332"/>
  <c r="BE332"/>
  <c r="T332"/>
  <c r="R332"/>
  <c r="P332"/>
  <c r="BK332"/>
  <c r="J332"/>
  <c r="BI331"/>
  <c r="BH331"/>
  <c r="BG331"/>
  <c r="BF331"/>
  <c r="T331"/>
  <c r="R331"/>
  <c r="P331"/>
  <c r="BK331"/>
  <c r="J331"/>
  <c r="BE331" s="1"/>
  <c r="BI330"/>
  <c r="BH330"/>
  <c r="BG330"/>
  <c r="BF330"/>
  <c r="BE330"/>
  <c r="T330"/>
  <c r="R330"/>
  <c r="P330"/>
  <c r="P328" s="1"/>
  <c r="BK330"/>
  <c r="J330"/>
  <c r="BI329"/>
  <c r="BH329"/>
  <c r="BG329"/>
  <c r="BF329"/>
  <c r="T329"/>
  <c r="T328" s="1"/>
  <c r="R329"/>
  <c r="R328" s="1"/>
  <c r="P329"/>
  <c r="BK329"/>
  <c r="BK328" s="1"/>
  <c r="J328" s="1"/>
  <c r="J114" s="1"/>
  <c r="J329"/>
  <c r="BE329" s="1"/>
  <c r="BI327"/>
  <c r="BH327"/>
  <c r="BG327"/>
  <c r="BF327"/>
  <c r="T327"/>
  <c r="R327"/>
  <c r="P327"/>
  <c r="BK327"/>
  <c r="J327"/>
  <c r="BE327" s="1"/>
  <c r="BI326"/>
  <c r="BH326"/>
  <c r="BG326"/>
  <c r="BF326"/>
  <c r="T326"/>
  <c r="R326"/>
  <c r="P326"/>
  <c r="BK326"/>
  <c r="J326"/>
  <c r="BE326" s="1"/>
  <c r="BI325"/>
  <c r="BH325"/>
  <c r="BG325"/>
  <c r="BF325"/>
  <c r="T325"/>
  <c r="R325"/>
  <c r="P325"/>
  <c r="BK325"/>
  <c r="J325"/>
  <c r="BE325" s="1"/>
  <c r="BI324"/>
  <c r="BH324"/>
  <c r="BG324"/>
  <c r="BF324"/>
  <c r="T324"/>
  <c r="R324"/>
  <c r="P324"/>
  <c r="BK324"/>
  <c r="J324"/>
  <c r="BE324" s="1"/>
  <c r="BI323"/>
  <c r="BH323"/>
  <c r="BG323"/>
  <c r="BF323"/>
  <c r="T323"/>
  <c r="R323"/>
  <c r="P323"/>
  <c r="BK323"/>
  <c r="J323"/>
  <c r="BE323" s="1"/>
  <c r="BI322"/>
  <c r="BH322"/>
  <c r="BG322"/>
  <c r="BF322"/>
  <c r="T322"/>
  <c r="R322"/>
  <c r="P322"/>
  <c r="BK322"/>
  <c r="J322"/>
  <c r="BE322" s="1"/>
  <c r="BI321"/>
  <c r="BH321"/>
  <c r="BG321"/>
  <c r="BF321"/>
  <c r="T321"/>
  <c r="R321"/>
  <c r="P321"/>
  <c r="BK321"/>
  <c r="J321"/>
  <c r="BE321" s="1"/>
  <c r="BI320"/>
  <c r="BH320"/>
  <c r="BG320"/>
  <c r="BF320"/>
  <c r="T320"/>
  <c r="R320"/>
  <c r="P320"/>
  <c r="BK320"/>
  <c r="J320"/>
  <c r="BE320" s="1"/>
  <c r="BI319"/>
  <c r="BH319"/>
  <c r="BG319"/>
  <c r="BF319"/>
  <c r="T319"/>
  <c r="R319"/>
  <c r="P319"/>
  <c r="BK319"/>
  <c r="J319"/>
  <c r="BE319" s="1"/>
  <c r="BI318"/>
  <c r="BH318"/>
  <c r="BG318"/>
  <c r="BF318"/>
  <c r="T318"/>
  <c r="R318"/>
  <c r="P318"/>
  <c r="BK318"/>
  <c r="J318"/>
  <c r="BE318" s="1"/>
  <c r="BI317"/>
  <c r="BH317"/>
  <c r="BG317"/>
  <c r="BF317"/>
  <c r="T317"/>
  <c r="R317"/>
  <c r="P317"/>
  <c r="BK317"/>
  <c r="J317"/>
  <c r="BE317" s="1"/>
  <c r="BI316"/>
  <c r="BH316"/>
  <c r="BG316"/>
  <c r="BF316"/>
  <c r="T316"/>
  <c r="R316"/>
  <c r="P316"/>
  <c r="BK316"/>
  <c r="J316"/>
  <c r="BE316" s="1"/>
  <c r="BI315"/>
  <c r="BH315"/>
  <c r="BG315"/>
  <c r="BF315"/>
  <c r="T315"/>
  <c r="R315"/>
  <c r="P315"/>
  <c r="BK315"/>
  <c r="J315"/>
  <c r="BE315" s="1"/>
  <c r="BI314"/>
  <c r="BH314"/>
  <c r="BG314"/>
  <c r="BF314"/>
  <c r="T314"/>
  <c r="R314"/>
  <c r="P314"/>
  <c r="BK314"/>
  <c r="J314"/>
  <c r="BE314" s="1"/>
  <c r="BI313"/>
  <c r="BH313"/>
  <c r="BG313"/>
  <c r="BF313"/>
  <c r="T313"/>
  <c r="R313"/>
  <c r="P313"/>
  <c r="BK313"/>
  <c r="J313"/>
  <c r="BE313" s="1"/>
  <c r="BI312"/>
  <c r="BH312"/>
  <c r="BG312"/>
  <c r="BF312"/>
  <c r="T312"/>
  <c r="R312"/>
  <c r="P312"/>
  <c r="BK312"/>
  <c r="J312"/>
  <c r="BE312" s="1"/>
  <c r="BI311"/>
  <c r="BH311"/>
  <c r="BG311"/>
  <c r="BF311"/>
  <c r="T311"/>
  <c r="R311"/>
  <c r="P311"/>
  <c r="P309" s="1"/>
  <c r="BK311"/>
  <c r="J311"/>
  <c r="BE311" s="1"/>
  <c r="BI310"/>
  <c r="BH310"/>
  <c r="BG310"/>
  <c r="BF310"/>
  <c r="T310"/>
  <c r="T309" s="1"/>
  <c r="R310"/>
  <c r="R309" s="1"/>
  <c r="P310"/>
  <c r="BK310"/>
  <c r="BK309" s="1"/>
  <c r="J309" s="1"/>
  <c r="J113" s="1"/>
  <c r="J310"/>
  <c r="BE310" s="1"/>
  <c r="BI308"/>
  <c r="BH308"/>
  <c r="BG308"/>
  <c r="BF308"/>
  <c r="T308"/>
  <c r="R308"/>
  <c r="P308"/>
  <c r="BK308"/>
  <c r="J308"/>
  <c r="BE308" s="1"/>
  <c r="BI307"/>
  <c r="BH307"/>
  <c r="BG307"/>
  <c r="BF307"/>
  <c r="BE307"/>
  <c r="T307"/>
  <c r="R307"/>
  <c r="P307"/>
  <c r="BK307"/>
  <c r="J307"/>
  <c r="BI306"/>
  <c r="BH306"/>
  <c r="BG306"/>
  <c r="BF306"/>
  <c r="T306"/>
  <c r="R306"/>
  <c r="P306"/>
  <c r="BK306"/>
  <c r="J306"/>
  <c r="BE306" s="1"/>
  <c r="BI305"/>
  <c r="BH305"/>
  <c r="BG305"/>
  <c r="BF305"/>
  <c r="BE305"/>
  <c r="T305"/>
  <c r="R305"/>
  <c r="P305"/>
  <c r="BK305"/>
  <c r="J305"/>
  <c r="BI304"/>
  <c r="BH304"/>
  <c r="BG304"/>
  <c r="BF304"/>
  <c r="T304"/>
  <c r="T303" s="1"/>
  <c r="T302" s="1"/>
  <c r="R304"/>
  <c r="R303" s="1"/>
  <c r="P304"/>
  <c r="P303" s="1"/>
  <c r="P302" s="1"/>
  <c r="BK304"/>
  <c r="BK303" s="1"/>
  <c r="J304"/>
  <c r="BE304" s="1"/>
  <c r="BI301"/>
  <c r="BH301"/>
  <c r="BG301"/>
  <c r="BF301"/>
  <c r="T301"/>
  <c r="R301"/>
  <c r="P301"/>
  <c r="BK301"/>
  <c r="J301"/>
  <c r="BE301" s="1"/>
  <c r="BI300"/>
  <c r="BH300"/>
  <c r="BG300"/>
  <c r="BF300"/>
  <c r="BE300"/>
  <c r="T300"/>
  <c r="R300"/>
  <c r="P300"/>
  <c r="BK300"/>
  <c r="J300"/>
  <c r="BI299"/>
  <c r="BH299"/>
  <c r="BG299"/>
  <c r="BF299"/>
  <c r="T299"/>
  <c r="T298" s="1"/>
  <c r="R299"/>
  <c r="R298" s="1"/>
  <c r="P299"/>
  <c r="P298" s="1"/>
  <c r="BK299"/>
  <c r="BK298" s="1"/>
  <c r="J298" s="1"/>
  <c r="J110" s="1"/>
  <c r="J299"/>
  <c r="BE299" s="1"/>
  <c r="BI297"/>
  <c r="BH297"/>
  <c r="BG297"/>
  <c r="BF297"/>
  <c r="T297"/>
  <c r="R297"/>
  <c r="P297"/>
  <c r="BK297"/>
  <c r="J297"/>
  <c r="BE297" s="1"/>
  <c r="BI296"/>
  <c r="BH296"/>
  <c r="BG296"/>
  <c r="BF296"/>
  <c r="T296"/>
  <c r="R296"/>
  <c r="P296"/>
  <c r="BK296"/>
  <c r="J296"/>
  <c r="BE296" s="1"/>
  <c r="BI295"/>
  <c r="BH295"/>
  <c r="BG295"/>
  <c r="BF295"/>
  <c r="T295"/>
  <c r="R295"/>
  <c r="P295"/>
  <c r="BK295"/>
  <c r="J295"/>
  <c r="BE295" s="1"/>
  <c r="BI294"/>
  <c r="BH294"/>
  <c r="BG294"/>
  <c r="BF294"/>
  <c r="T294"/>
  <c r="R294"/>
  <c r="P294"/>
  <c r="BK294"/>
  <c r="J294"/>
  <c r="BE294" s="1"/>
  <c r="BI293"/>
  <c r="BH293"/>
  <c r="BG293"/>
  <c r="BF293"/>
  <c r="T293"/>
  <c r="T292" s="1"/>
  <c r="R293"/>
  <c r="R292" s="1"/>
  <c r="P293"/>
  <c r="P292" s="1"/>
  <c r="BK293"/>
  <c r="BK292" s="1"/>
  <c r="J292" s="1"/>
  <c r="J109" s="1"/>
  <c r="J293"/>
  <c r="BE293" s="1"/>
  <c r="BI291"/>
  <c r="BH291"/>
  <c r="BG291"/>
  <c r="BF291"/>
  <c r="BE291"/>
  <c r="T291"/>
  <c r="R291"/>
  <c r="P291"/>
  <c r="BK291"/>
  <c r="J291"/>
  <c r="BI290"/>
  <c r="BH290"/>
  <c r="BG290"/>
  <c r="BF290"/>
  <c r="T290"/>
  <c r="R290"/>
  <c r="P290"/>
  <c r="BK290"/>
  <c r="J290"/>
  <c r="BE290" s="1"/>
  <c r="BI289"/>
  <c r="BH289"/>
  <c r="BG289"/>
  <c r="BF289"/>
  <c r="BE289"/>
  <c r="T289"/>
  <c r="R289"/>
  <c r="P289"/>
  <c r="BK289"/>
  <c r="J289"/>
  <c r="BI288"/>
  <c r="BH288"/>
  <c r="BG288"/>
  <c r="BF288"/>
  <c r="T288"/>
  <c r="R288"/>
  <c r="P288"/>
  <c r="BK288"/>
  <c r="J288"/>
  <c r="BE288" s="1"/>
  <c r="BI287"/>
  <c r="BH287"/>
  <c r="BG287"/>
  <c r="BF287"/>
  <c r="BE287"/>
  <c r="T287"/>
  <c r="R287"/>
  <c r="P287"/>
  <c r="BK287"/>
  <c r="J287"/>
  <c r="BI286"/>
  <c r="BH286"/>
  <c r="BG286"/>
  <c r="BF286"/>
  <c r="T286"/>
  <c r="R286"/>
  <c r="P286"/>
  <c r="BK286"/>
  <c r="J286"/>
  <c r="BE286" s="1"/>
  <c r="BI285"/>
  <c r="BH285"/>
  <c r="BG285"/>
  <c r="BF285"/>
  <c r="BE285"/>
  <c r="T285"/>
  <c r="R285"/>
  <c r="P285"/>
  <c r="BK285"/>
  <c r="J285"/>
  <c r="BI284"/>
  <c r="BH284"/>
  <c r="BG284"/>
  <c r="BF284"/>
  <c r="T284"/>
  <c r="T283" s="1"/>
  <c r="R284"/>
  <c r="R283" s="1"/>
  <c r="P284"/>
  <c r="P283" s="1"/>
  <c r="BK284"/>
  <c r="BK283" s="1"/>
  <c r="J283" s="1"/>
  <c r="J108" s="1"/>
  <c r="J284"/>
  <c r="BE284" s="1"/>
  <c r="BI282"/>
  <c r="BH282"/>
  <c r="BG282"/>
  <c r="BF282"/>
  <c r="T282"/>
  <c r="R282"/>
  <c r="P282"/>
  <c r="BK282"/>
  <c r="J282"/>
  <c r="BE282" s="1"/>
  <c r="BI281"/>
  <c r="BH281"/>
  <c r="BG281"/>
  <c r="BF281"/>
  <c r="T281"/>
  <c r="R281"/>
  <c r="P281"/>
  <c r="BK281"/>
  <c r="J281"/>
  <c r="BE281" s="1"/>
  <c r="BI280"/>
  <c r="BH280"/>
  <c r="BG280"/>
  <c r="BF280"/>
  <c r="T280"/>
  <c r="R280"/>
  <c r="P280"/>
  <c r="BK280"/>
  <c r="J280"/>
  <c r="BE280" s="1"/>
  <c r="BI279"/>
  <c r="BH279"/>
  <c r="BG279"/>
  <c r="BF279"/>
  <c r="T279"/>
  <c r="R279"/>
  <c r="P279"/>
  <c r="BK279"/>
  <c r="J279"/>
  <c r="BE279" s="1"/>
  <c r="BI278"/>
  <c r="BH278"/>
  <c r="BG278"/>
  <c r="BF278"/>
  <c r="T278"/>
  <c r="R278"/>
  <c r="P278"/>
  <c r="BK278"/>
  <c r="J278"/>
  <c r="BE278" s="1"/>
  <c r="BI277"/>
  <c r="BH277"/>
  <c r="BG277"/>
  <c r="BF277"/>
  <c r="T277"/>
  <c r="R277"/>
  <c r="P277"/>
  <c r="BK277"/>
  <c r="J277"/>
  <c r="BE277" s="1"/>
  <c r="BI276"/>
  <c r="BH276"/>
  <c r="BG276"/>
  <c r="BF276"/>
  <c r="T276"/>
  <c r="R276"/>
  <c r="P276"/>
  <c r="BK276"/>
  <c r="J276"/>
  <c r="BE276" s="1"/>
  <c r="BI275"/>
  <c r="BH275"/>
  <c r="BG275"/>
  <c r="BF275"/>
  <c r="T275"/>
  <c r="R275"/>
  <c r="P275"/>
  <c r="BK275"/>
  <c r="J275"/>
  <c r="BE275" s="1"/>
  <c r="BI274"/>
  <c r="BH274"/>
  <c r="BG274"/>
  <c r="BF274"/>
  <c r="T274"/>
  <c r="R274"/>
  <c r="P274"/>
  <c r="BK274"/>
  <c r="J274"/>
  <c r="BE274" s="1"/>
  <c r="BI273"/>
  <c r="BH273"/>
  <c r="BG273"/>
  <c r="BF273"/>
  <c r="T273"/>
  <c r="R273"/>
  <c r="P273"/>
  <c r="BK273"/>
  <c r="J273"/>
  <c r="BE273" s="1"/>
  <c r="BI272"/>
  <c r="BH272"/>
  <c r="BG272"/>
  <c r="BF272"/>
  <c r="T272"/>
  <c r="R272"/>
  <c r="P272"/>
  <c r="BK272"/>
  <c r="J272"/>
  <c r="BE272" s="1"/>
  <c r="BI271"/>
  <c r="BH271"/>
  <c r="BG271"/>
  <c r="BF271"/>
  <c r="T271"/>
  <c r="R271"/>
  <c r="P271"/>
  <c r="BK271"/>
  <c r="J271"/>
  <c r="BE271" s="1"/>
  <c r="BI270"/>
  <c r="BH270"/>
  <c r="BG270"/>
  <c r="BF270"/>
  <c r="T270"/>
  <c r="R270"/>
  <c r="P270"/>
  <c r="BK270"/>
  <c r="J270"/>
  <c r="BE270" s="1"/>
  <c r="BI269"/>
  <c r="BH269"/>
  <c r="BG269"/>
  <c r="BF269"/>
  <c r="T269"/>
  <c r="T267" s="1"/>
  <c r="R269"/>
  <c r="P269"/>
  <c r="BK269"/>
  <c r="J269"/>
  <c r="BE269" s="1"/>
  <c r="BI268"/>
  <c r="BH268"/>
  <c r="BG268"/>
  <c r="BF268"/>
  <c r="T268"/>
  <c r="R268"/>
  <c r="R267" s="1"/>
  <c r="P268"/>
  <c r="P267" s="1"/>
  <c r="BK268"/>
  <c r="J268"/>
  <c r="BE268" s="1"/>
  <c r="BI266"/>
  <c r="BH266"/>
  <c r="BG266"/>
  <c r="BF266"/>
  <c r="BE266"/>
  <c r="T266"/>
  <c r="R266"/>
  <c r="P266"/>
  <c r="BK266"/>
  <c r="J266"/>
  <c r="BI265"/>
  <c r="BH265"/>
  <c r="BG265"/>
  <c r="BF265"/>
  <c r="T265"/>
  <c r="R265"/>
  <c r="P265"/>
  <c r="BK265"/>
  <c r="J265"/>
  <c r="BE265" s="1"/>
  <c r="BI264"/>
  <c r="BH264"/>
  <c r="BG264"/>
  <c r="BF264"/>
  <c r="BE264"/>
  <c r="T264"/>
  <c r="R264"/>
  <c r="P264"/>
  <c r="BK264"/>
  <c r="J264"/>
  <c r="BI263"/>
  <c r="BH263"/>
  <c r="BG263"/>
  <c r="BF263"/>
  <c r="T263"/>
  <c r="R263"/>
  <c r="P263"/>
  <c r="BK263"/>
  <c r="J263"/>
  <c r="BE263" s="1"/>
  <c r="BI262"/>
  <c r="BH262"/>
  <c r="BG262"/>
  <c r="BF262"/>
  <c r="BE262"/>
  <c r="T262"/>
  <c r="R262"/>
  <c r="P262"/>
  <c r="BK262"/>
  <c r="J262"/>
  <c r="BI261"/>
  <c r="BH261"/>
  <c r="BG261"/>
  <c r="BF261"/>
  <c r="T261"/>
  <c r="R261"/>
  <c r="P261"/>
  <c r="BK261"/>
  <c r="J261"/>
  <c r="BE261" s="1"/>
  <c r="BI260"/>
  <c r="BH260"/>
  <c r="BG260"/>
  <c r="BF260"/>
  <c r="BE260"/>
  <c r="T260"/>
  <c r="R260"/>
  <c r="P260"/>
  <c r="BK260"/>
  <c r="J260"/>
  <c r="BI259"/>
  <c r="BH259"/>
  <c r="BG259"/>
  <c r="BF259"/>
  <c r="T259"/>
  <c r="R259"/>
  <c r="P259"/>
  <c r="BK259"/>
  <c r="J259"/>
  <c r="BE259" s="1"/>
  <c r="BI258"/>
  <c r="BH258"/>
  <c r="BG258"/>
  <c r="BF258"/>
  <c r="BE258"/>
  <c r="T258"/>
  <c r="R258"/>
  <c r="P258"/>
  <c r="BK258"/>
  <c r="J258"/>
  <c r="BI257"/>
  <c r="BH257"/>
  <c r="BG257"/>
  <c r="BF257"/>
  <c r="T257"/>
  <c r="R257"/>
  <c r="P257"/>
  <c r="BK257"/>
  <c r="J257"/>
  <c r="BE257" s="1"/>
  <c r="BI256"/>
  <c r="BH256"/>
  <c r="BG256"/>
  <c r="BF256"/>
  <c r="BE256"/>
  <c r="T256"/>
  <c r="R256"/>
  <c r="P256"/>
  <c r="BK256"/>
  <c r="J256"/>
  <c r="BI255"/>
  <c r="BH255"/>
  <c r="BG255"/>
  <c r="BF255"/>
  <c r="T255"/>
  <c r="R255"/>
  <c r="P255"/>
  <c r="BK255"/>
  <c r="J255"/>
  <c r="BE255" s="1"/>
  <c r="BI254"/>
  <c r="BH254"/>
  <c r="BG254"/>
  <c r="BF254"/>
  <c r="BE254"/>
  <c r="T254"/>
  <c r="R254"/>
  <c r="P254"/>
  <c r="BK254"/>
  <c r="J254"/>
  <c r="BI253"/>
  <c r="BH253"/>
  <c r="BG253"/>
  <c r="BF253"/>
  <c r="T253"/>
  <c r="R253"/>
  <c r="P253"/>
  <c r="BK253"/>
  <c r="J253"/>
  <c r="BE253" s="1"/>
  <c r="BI252"/>
  <c r="BH252"/>
  <c r="BG252"/>
  <c r="BF252"/>
  <c r="BE252"/>
  <c r="T252"/>
  <c r="R252"/>
  <c r="P252"/>
  <c r="BK252"/>
  <c r="J252"/>
  <c r="BI251"/>
  <c r="BH251"/>
  <c r="BG251"/>
  <c r="BF251"/>
  <c r="T251"/>
  <c r="R251"/>
  <c r="P251"/>
  <c r="BK251"/>
  <c r="J251"/>
  <c r="BE251" s="1"/>
  <c r="BI250"/>
  <c r="BH250"/>
  <c r="BG250"/>
  <c r="BF250"/>
  <c r="BE250"/>
  <c r="T250"/>
  <c r="R250"/>
  <c r="P250"/>
  <c r="BK250"/>
  <c r="J250"/>
  <c r="BI249"/>
  <c r="BH249"/>
  <c r="BG249"/>
  <c r="BF249"/>
  <c r="T249"/>
  <c r="R249"/>
  <c r="P249"/>
  <c r="BK249"/>
  <c r="J249"/>
  <c r="BE249" s="1"/>
  <c r="BI248"/>
  <c r="BH248"/>
  <c r="BG248"/>
  <c r="BF248"/>
  <c r="BE248"/>
  <c r="T248"/>
  <c r="R248"/>
  <c r="P248"/>
  <c r="BK248"/>
  <c r="J248"/>
  <c r="BI247"/>
  <c r="BH247"/>
  <c r="BG247"/>
  <c r="BF247"/>
  <c r="T247"/>
  <c r="R247"/>
  <c r="P247"/>
  <c r="BK247"/>
  <c r="J247"/>
  <c r="BE247" s="1"/>
  <c r="BI246"/>
  <c r="BH246"/>
  <c r="BG246"/>
  <c r="BF246"/>
  <c r="BE246"/>
  <c r="T246"/>
  <c r="R246"/>
  <c r="P246"/>
  <c r="BK246"/>
  <c r="J246"/>
  <c r="BI245"/>
  <c r="BH245"/>
  <c r="BG245"/>
  <c r="BF245"/>
  <c r="T245"/>
  <c r="R245"/>
  <c r="P245"/>
  <c r="BK245"/>
  <c r="J245"/>
  <c r="BE245" s="1"/>
  <c r="BI244"/>
  <c r="BH244"/>
  <c r="BG244"/>
  <c r="BF244"/>
  <c r="BE244"/>
  <c r="T244"/>
  <c r="T243" s="1"/>
  <c r="R244"/>
  <c r="R243" s="1"/>
  <c r="P244"/>
  <c r="P243" s="1"/>
  <c r="BK244"/>
  <c r="BK243" s="1"/>
  <c r="J243" s="1"/>
  <c r="J106" s="1"/>
  <c r="J244"/>
  <c r="BI242"/>
  <c r="BH242"/>
  <c r="BG242"/>
  <c r="BF242"/>
  <c r="T242"/>
  <c r="R242"/>
  <c r="P242"/>
  <c r="BK242"/>
  <c r="J242"/>
  <c r="BE242" s="1"/>
  <c r="BI241"/>
  <c r="BH241"/>
  <c r="BG241"/>
  <c r="BF241"/>
  <c r="T241"/>
  <c r="T240" s="1"/>
  <c r="R241"/>
  <c r="R240" s="1"/>
  <c r="P241"/>
  <c r="P240" s="1"/>
  <c r="BK241"/>
  <c r="BK240" s="1"/>
  <c r="J240" s="1"/>
  <c r="J105" s="1"/>
  <c r="J241"/>
  <c r="BE241" s="1"/>
  <c r="BI239"/>
  <c r="BH239"/>
  <c r="BG239"/>
  <c r="BF239"/>
  <c r="BE239"/>
  <c r="T239"/>
  <c r="R239"/>
  <c r="P239"/>
  <c r="BK239"/>
  <c r="J239"/>
  <c r="BI238"/>
  <c r="BH238"/>
  <c r="BG238"/>
  <c r="BF238"/>
  <c r="T238"/>
  <c r="R238"/>
  <c r="P238"/>
  <c r="BK238"/>
  <c r="J238"/>
  <c r="BE238" s="1"/>
  <c r="BI237"/>
  <c r="BH237"/>
  <c r="BG237"/>
  <c r="BF237"/>
  <c r="BE237"/>
  <c r="T237"/>
  <c r="R237"/>
  <c r="P237"/>
  <c r="BK237"/>
  <c r="J237"/>
  <c r="BI236"/>
  <c r="BH236"/>
  <c r="BG236"/>
  <c r="BF236"/>
  <c r="T236"/>
  <c r="R236"/>
  <c r="P236"/>
  <c r="BK236"/>
  <c r="J236"/>
  <c r="BE236" s="1"/>
  <c r="BI235"/>
  <c r="BH235"/>
  <c r="BG235"/>
  <c r="BF235"/>
  <c r="BE235"/>
  <c r="T235"/>
  <c r="R235"/>
  <c r="P235"/>
  <c r="BK235"/>
  <c r="J235"/>
  <c r="BI234"/>
  <c r="BH234"/>
  <c r="BG234"/>
  <c r="BF234"/>
  <c r="T234"/>
  <c r="T233" s="1"/>
  <c r="R234"/>
  <c r="R233" s="1"/>
  <c r="P234"/>
  <c r="P233" s="1"/>
  <c r="BK234"/>
  <c r="BK233" s="1"/>
  <c r="J233" s="1"/>
  <c r="J104" s="1"/>
  <c r="J234"/>
  <c r="BE234" s="1"/>
  <c r="BI232"/>
  <c r="BH232"/>
  <c r="BG232"/>
  <c r="BF232"/>
  <c r="T232"/>
  <c r="R232"/>
  <c r="P232"/>
  <c r="BK232"/>
  <c r="J232"/>
  <c r="BE232" s="1"/>
  <c r="BI231"/>
  <c r="BH231"/>
  <c r="BG231"/>
  <c r="BF231"/>
  <c r="T231"/>
  <c r="R231"/>
  <c r="P231"/>
  <c r="BK231"/>
  <c r="J231"/>
  <c r="BE231" s="1"/>
  <c r="BI230"/>
  <c r="BH230"/>
  <c r="BG230"/>
  <c r="BF230"/>
  <c r="T230"/>
  <c r="R230"/>
  <c r="P230"/>
  <c r="BK230"/>
  <c r="J230"/>
  <c r="BE230" s="1"/>
  <c r="BI229"/>
  <c r="BH229"/>
  <c r="BG229"/>
  <c r="BF229"/>
  <c r="T229"/>
  <c r="T227" s="1"/>
  <c r="R229"/>
  <c r="P229"/>
  <c r="BK229"/>
  <c r="J229"/>
  <c r="BE229" s="1"/>
  <c r="BI228"/>
  <c r="BH228"/>
  <c r="BG228"/>
  <c r="BF228"/>
  <c r="T228"/>
  <c r="R228"/>
  <c r="R227" s="1"/>
  <c r="P228"/>
  <c r="P227" s="1"/>
  <c r="BK228"/>
  <c r="J228"/>
  <c r="BE228" s="1"/>
  <c r="BI226"/>
  <c r="BH226"/>
  <c r="BG226"/>
  <c r="BF226"/>
  <c r="BE226"/>
  <c r="T226"/>
  <c r="R226"/>
  <c r="P226"/>
  <c r="BK226"/>
  <c r="J226"/>
  <c r="BI225"/>
  <c r="BH225"/>
  <c r="BG225"/>
  <c r="BF225"/>
  <c r="T225"/>
  <c r="R225"/>
  <c r="P225"/>
  <c r="BK225"/>
  <c r="J225"/>
  <c r="BE225" s="1"/>
  <c r="BI224"/>
  <c r="BH224"/>
  <c r="BG224"/>
  <c r="BF224"/>
  <c r="BE224"/>
  <c r="T224"/>
  <c r="T223" s="1"/>
  <c r="R224"/>
  <c r="R223" s="1"/>
  <c r="P224"/>
  <c r="P223" s="1"/>
  <c r="BK224"/>
  <c r="BK223" s="1"/>
  <c r="J223" s="1"/>
  <c r="J102" s="1"/>
  <c r="J224"/>
  <c r="BI222"/>
  <c r="BH222"/>
  <c r="BG222"/>
  <c r="BF222"/>
  <c r="T222"/>
  <c r="R222"/>
  <c r="P222"/>
  <c r="BK222"/>
  <c r="J222"/>
  <c r="BE222" s="1"/>
  <c r="BI221"/>
  <c r="BH221"/>
  <c r="BG221"/>
  <c r="BF221"/>
  <c r="T221"/>
  <c r="R221"/>
  <c r="P221"/>
  <c r="BK221"/>
  <c r="J221"/>
  <c r="BE221" s="1"/>
  <c r="BI220"/>
  <c r="BH220"/>
  <c r="BG220"/>
  <c r="BF220"/>
  <c r="T220"/>
  <c r="R220"/>
  <c r="P220"/>
  <c r="BK220"/>
  <c r="J220"/>
  <c r="BE220" s="1"/>
  <c r="BI219"/>
  <c r="BH219"/>
  <c r="BG219"/>
  <c r="BF219"/>
  <c r="T219"/>
  <c r="R219"/>
  <c r="P219"/>
  <c r="BK219"/>
  <c r="J219"/>
  <c r="BE219" s="1"/>
  <c r="BI218"/>
  <c r="BH218"/>
  <c r="BG218"/>
  <c r="BF218"/>
  <c r="T218"/>
  <c r="R218"/>
  <c r="P218"/>
  <c r="BK218"/>
  <c r="J218"/>
  <c r="BE218" s="1"/>
  <c r="BI217"/>
  <c r="BH217"/>
  <c r="BG217"/>
  <c r="BF217"/>
  <c r="T217"/>
  <c r="R217"/>
  <c r="P217"/>
  <c r="BK217"/>
  <c r="J217"/>
  <c r="BE217" s="1"/>
  <c r="BI216"/>
  <c r="BH216"/>
  <c r="BG216"/>
  <c r="BF216"/>
  <c r="T216"/>
  <c r="R216"/>
  <c r="P216"/>
  <c r="BK216"/>
  <c r="J216"/>
  <c r="BE216" s="1"/>
  <c r="BI215"/>
  <c r="BH215"/>
  <c r="BG215"/>
  <c r="BF215"/>
  <c r="T215"/>
  <c r="R215"/>
  <c r="P215"/>
  <c r="BK215"/>
  <c r="J215"/>
  <c r="BE215" s="1"/>
  <c r="BI214"/>
  <c r="BH214"/>
  <c r="BG214"/>
  <c r="BF214"/>
  <c r="T214"/>
  <c r="R214"/>
  <c r="P214"/>
  <c r="BK214"/>
  <c r="J214"/>
  <c r="BE214" s="1"/>
  <c r="BI213"/>
  <c r="BH213"/>
  <c r="BG213"/>
  <c r="BF213"/>
  <c r="T213"/>
  <c r="R213"/>
  <c r="P213"/>
  <c r="BK213"/>
  <c r="J213"/>
  <c r="BE213" s="1"/>
  <c r="BI212"/>
  <c r="BH212"/>
  <c r="BG212"/>
  <c r="BF212"/>
  <c r="T212"/>
  <c r="R212"/>
  <c r="P212"/>
  <c r="BK212"/>
  <c r="J212"/>
  <c r="BE212" s="1"/>
  <c r="BI211"/>
  <c r="BH211"/>
  <c r="BG211"/>
  <c r="BF211"/>
  <c r="T211"/>
  <c r="R211"/>
  <c r="P211"/>
  <c r="BK211"/>
  <c r="J211"/>
  <c r="BE211" s="1"/>
  <c r="BI210"/>
  <c r="BH210"/>
  <c r="BG210"/>
  <c r="BF210"/>
  <c r="T210"/>
  <c r="R210"/>
  <c r="P210"/>
  <c r="BK210"/>
  <c r="J210"/>
  <c r="BE210" s="1"/>
  <c r="BI209"/>
  <c r="BH209"/>
  <c r="BG209"/>
  <c r="BF209"/>
  <c r="T209"/>
  <c r="R209"/>
  <c r="P209"/>
  <c r="BK209"/>
  <c r="J209"/>
  <c r="BE209" s="1"/>
  <c r="BI208"/>
  <c r="BH208"/>
  <c r="BG208"/>
  <c r="BF208"/>
  <c r="T208"/>
  <c r="R208"/>
  <c r="P208"/>
  <c r="BK208"/>
  <c r="J208"/>
  <c r="BE208" s="1"/>
  <c r="BI207"/>
  <c r="BH207"/>
  <c r="BG207"/>
  <c r="BF207"/>
  <c r="T207"/>
  <c r="R207"/>
  <c r="P207"/>
  <c r="BK207"/>
  <c r="J207"/>
  <c r="BE207" s="1"/>
  <c r="BI206"/>
  <c r="BH206"/>
  <c r="BG206"/>
  <c r="BF206"/>
  <c r="T206"/>
  <c r="R206"/>
  <c r="P206"/>
  <c r="BK206"/>
  <c r="J206"/>
  <c r="BE206" s="1"/>
  <c r="BI205"/>
  <c r="BH205"/>
  <c r="BG205"/>
  <c r="BF205"/>
  <c r="T205"/>
  <c r="R205"/>
  <c r="P205"/>
  <c r="BK205"/>
  <c r="J205"/>
  <c r="BE205" s="1"/>
  <c r="BI204"/>
  <c r="BH204"/>
  <c r="BG204"/>
  <c r="BF204"/>
  <c r="T204"/>
  <c r="R204"/>
  <c r="P204"/>
  <c r="BK204"/>
  <c r="J204"/>
  <c r="BE204" s="1"/>
  <c r="BI203"/>
  <c r="BH203"/>
  <c r="BG203"/>
  <c r="BF203"/>
  <c r="BE203"/>
  <c r="T203"/>
  <c r="R203"/>
  <c r="P203"/>
  <c r="BK203"/>
  <c r="J203"/>
  <c r="BI202"/>
  <c r="BH202"/>
  <c r="BG202"/>
  <c r="BF202"/>
  <c r="T202"/>
  <c r="R202"/>
  <c r="P202"/>
  <c r="BK202"/>
  <c r="J202"/>
  <c r="BE202" s="1"/>
  <c r="BI201"/>
  <c r="BH201"/>
  <c r="BG201"/>
  <c r="BF201"/>
  <c r="BE201"/>
  <c r="T201"/>
  <c r="R201"/>
  <c r="P201"/>
  <c r="P199" s="1"/>
  <c r="BK201"/>
  <c r="J201"/>
  <c r="BI200"/>
  <c r="BH200"/>
  <c r="BG200"/>
  <c r="BF200"/>
  <c r="T200"/>
  <c r="T199" s="1"/>
  <c r="R200"/>
  <c r="R199" s="1"/>
  <c r="P200"/>
  <c r="BK200"/>
  <c r="BK199" s="1"/>
  <c r="J199" s="1"/>
  <c r="J101" s="1"/>
  <c r="J200"/>
  <c r="BE200" s="1"/>
  <c r="BI198"/>
  <c r="BH198"/>
  <c r="BG198"/>
  <c r="BF198"/>
  <c r="T198"/>
  <c r="R198"/>
  <c r="P198"/>
  <c r="BK198"/>
  <c r="J198"/>
  <c r="BE198" s="1"/>
  <c r="BI197"/>
  <c r="BH197"/>
  <c r="BG197"/>
  <c r="BF197"/>
  <c r="BE197"/>
  <c r="T197"/>
  <c r="R197"/>
  <c r="P197"/>
  <c r="BK197"/>
  <c r="J197"/>
  <c r="BI196"/>
  <c r="BH196"/>
  <c r="BG196"/>
  <c r="BF196"/>
  <c r="T196"/>
  <c r="R196"/>
  <c r="P196"/>
  <c r="BK196"/>
  <c r="J196"/>
  <c r="BE196" s="1"/>
  <c r="BI195"/>
  <c r="BH195"/>
  <c r="BG195"/>
  <c r="BF195"/>
  <c r="BE195"/>
  <c r="T195"/>
  <c r="R195"/>
  <c r="P195"/>
  <c r="BK195"/>
  <c r="J195"/>
  <c r="BI194"/>
  <c r="BH194"/>
  <c r="BG194"/>
  <c r="BF194"/>
  <c r="T194"/>
  <c r="R194"/>
  <c r="P194"/>
  <c r="BK194"/>
  <c r="J194"/>
  <c r="BE194" s="1"/>
  <c r="BI193"/>
  <c r="BH193"/>
  <c r="BG193"/>
  <c r="BF193"/>
  <c r="BE193"/>
  <c r="T193"/>
  <c r="R193"/>
  <c r="P193"/>
  <c r="BK193"/>
  <c r="J193"/>
  <c r="BI192"/>
  <c r="BH192"/>
  <c r="BG192"/>
  <c r="BF192"/>
  <c r="T192"/>
  <c r="R192"/>
  <c r="P192"/>
  <c r="BK192"/>
  <c r="J192"/>
  <c r="BE192" s="1"/>
  <c r="BI191"/>
  <c r="BH191"/>
  <c r="BG191"/>
  <c r="BF191"/>
  <c r="BE191"/>
  <c r="T191"/>
  <c r="R191"/>
  <c r="P191"/>
  <c r="BK191"/>
  <c r="J191"/>
  <c r="BI190"/>
  <c r="BH190"/>
  <c r="BG190"/>
  <c r="BF190"/>
  <c r="T190"/>
  <c r="R190"/>
  <c r="P190"/>
  <c r="BK190"/>
  <c r="J190"/>
  <c r="BE190" s="1"/>
  <c r="BI189"/>
  <c r="BH189"/>
  <c r="BG189"/>
  <c r="BF189"/>
  <c r="BE189"/>
  <c r="T189"/>
  <c r="R189"/>
  <c r="P189"/>
  <c r="BK189"/>
  <c r="J189"/>
  <c r="BI188"/>
  <c r="BH188"/>
  <c r="BG188"/>
  <c r="BF188"/>
  <c r="T188"/>
  <c r="R188"/>
  <c r="P188"/>
  <c r="BK188"/>
  <c r="J188"/>
  <c r="BE188" s="1"/>
  <c r="BI187"/>
  <c r="BH187"/>
  <c r="BG187"/>
  <c r="BF187"/>
  <c r="BE187"/>
  <c r="T187"/>
  <c r="R187"/>
  <c r="P187"/>
  <c r="BK187"/>
  <c r="J187"/>
  <c r="BI186"/>
  <c r="BH186"/>
  <c r="BG186"/>
  <c r="BF186"/>
  <c r="T186"/>
  <c r="R186"/>
  <c r="P186"/>
  <c r="BK186"/>
  <c r="J186"/>
  <c r="BE186" s="1"/>
  <c r="BI185"/>
  <c r="BH185"/>
  <c r="BG185"/>
  <c r="BF185"/>
  <c r="BE185"/>
  <c r="T185"/>
  <c r="R185"/>
  <c r="P185"/>
  <c r="BK185"/>
  <c r="J185"/>
  <c r="BI184"/>
  <c r="BH184"/>
  <c r="BG184"/>
  <c r="BF184"/>
  <c r="T184"/>
  <c r="R184"/>
  <c r="R182" s="1"/>
  <c r="P184"/>
  <c r="BK184"/>
  <c r="J184"/>
  <c r="BE184" s="1"/>
  <c r="BI183"/>
  <c r="BH183"/>
  <c r="BG183"/>
  <c r="BF183"/>
  <c r="BE183"/>
  <c r="T183"/>
  <c r="T182" s="1"/>
  <c r="R183"/>
  <c r="P183"/>
  <c r="P182" s="1"/>
  <c r="BK183"/>
  <c r="BK182" s="1"/>
  <c r="J182" s="1"/>
  <c r="J100" s="1"/>
  <c r="J183"/>
  <c r="BI181"/>
  <c r="BH181"/>
  <c r="BG181"/>
  <c r="BF181"/>
  <c r="T181"/>
  <c r="R181"/>
  <c r="P181"/>
  <c r="BK181"/>
  <c r="J181"/>
  <c r="BE181" s="1"/>
  <c r="BI180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 s="1"/>
  <c r="BI178"/>
  <c r="BH178"/>
  <c r="BG178"/>
  <c r="BF178"/>
  <c r="T178"/>
  <c r="R178"/>
  <c r="P178"/>
  <c r="BK178"/>
  <c r="J178"/>
  <c r="BE178" s="1"/>
  <c r="BI177"/>
  <c r="BH177"/>
  <c r="F36" s="1"/>
  <c r="BC95" i="1" s="1"/>
  <c r="BC94" s="1"/>
  <c r="BG177" i="2"/>
  <c r="BF177"/>
  <c r="T177"/>
  <c r="T175" s="1"/>
  <c r="R177"/>
  <c r="P177"/>
  <c r="BK177"/>
  <c r="J177"/>
  <c r="BE177" s="1"/>
  <c r="BI176"/>
  <c r="BH176"/>
  <c r="BG176"/>
  <c r="BF176"/>
  <c r="F34" s="1"/>
  <c r="BA95" i="1" s="1"/>
  <c r="BA94" s="1"/>
  <c r="T176" i="2"/>
  <c r="R176"/>
  <c r="R175" s="1"/>
  <c r="P176"/>
  <c r="P175" s="1"/>
  <c r="BK176"/>
  <c r="J176"/>
  <c r="BE176" s="1"/>
  <c r="BI174"/>
  <c r="BH174"/>
  <c r="BG174"/>
  <c r="BF174"/>
  <c r="BE174"/>
  <c r="T174"/>
  <c r="R174"/>
  <c r="P174"/>
  <c r="BK174"/>
  <c r="J174"/>
  <c r="BI173"/>
  <c r="BH173"/>
  <c r="BG173"/>
  <c r="BF173"/>
  <c r="T173"/>
  <c r="R173"/>
  <c r="P173"/>
  <c r="BK173"/>
  <c r="J173"/>
  <c r="BE173" s="1"/>
  <c r="BI172"/>
  <c r="BH172"/>
  <c r="BG172"/>
  <c r="BF172"/>
  <c r="BE172"/>
  <c r="T172"/>
  <c r="R172"/>
  <c r="P172"/>
  <c r="BK172"/>
  <c r="J172"/>
  <c r="BI171"/>
  <c r="BH171"/>
  <c r="BG171"/>
  <c r="BF171"/>
  <c r="T171"/>
  <c r="R171"/>
  <c r="P171"/>
  <c r="BK171"/>
  <c r="J171"/>
  <c r="BE171" s="1"/>
  <c r="BI170"/>
  <c r="BH170"/>
  <c r="BG170"/>
  <c r="BF170"/>
  <c r="BE170"/>
  <c r="T170"/>
  <c r="R170"/>
  <c r="P170"/>
  <c r="BK170"/>
  <c r="J170"/>
  <c r="BI169"/>
  <c r="BH169"/>
  <c r="BG169"/>
  <c r="BF169"/>
  <c r="T169"/>
  <c r="R169"/>
  <c r="P169"/>
  <c r="BK169"/>
  <c r="J169"/>
  <c r="BE169" s="1"/>
  <c r="BI168"/>
  <c r="BH168"/>
  <c r="BG168"/>
  <c r="BF168"/>
  <c r="BE168"/>
  <c r="T168"/>
  <c r="R168"/>
  <c r="P168"/>
  <c r="BK168"/>
  <c r="J168"/>
  <c r="BI167"/>
  <c r="BH167"/>
  <c r="BG167"/>
  <c r="BF167"/>
  <c r="T167"/>
  <c r="R167"/>
  <c r="P167"/>
  <c r="BK167"/>
  <c r="J167"/>
  <c r="BE167" s="1"/>
  <c r="BI166"/>
  <c r="BH166"/>
  <c r="BG166"/>
  <c r="BF166"/>
  <c r="BE166"/>
  <c r="T166"/>
  <c r="R166"/>
  <c r="P166"/>
  <c r="BK166"/>
  <c r="J166"/>
  <c r="BI165"/>
  <c r="BH165"/>
  <c r="BG165"/>
  <c r="BF165"/>
  <c r="T165"/>
  <c r="R165"/>
  <c r="P165"/>
  <c r="BK165"/>
  <c r="J165"/>
  <c r="BE165" s="1"/>
  <c r="BI164"/>
  <c r="BH164"/>
  <c r="BG164"/>
  <c r="BF164"/>
  <c r="BE164"/>
  <c r="T164"/>
  <c r="R164"/>
  <c r="P164"/>
  <c r="BK164"/>
  <c r="J164"/>
  <c r="BI163"/>
  <c r="BH163"/>
  <c r="BG163"/>
  <c r="BF163"/>
  <c r="T163"/>
  <c r="R163"/>
  <c r="P163"/>
  <c r="BK163"/>
  <c r="J163"/>
  <c r="BE163" s="1"/>
  <c r="BI162"/>
  <c r="BH162"/>
  <c r="BG162"/>
  <c r="BF162"/>
  <c r="BE162"/>
  <c r="T162"/>
  <c r="R162"/>
  <c r="P162"/>
  <c r="BK162"/>
  <c r="J162"/>
  <c r="BI161"/>
  <c r="BH161"/>
  <c r="BG161"/>
  <c r="BF161"/>
  <c r="T161"/>
  <c r="R161"/>
  <c r="P161"/>
  <c r="BK161"/>
  <c r="J161"/>
  <c r="BE161" s="1"/>
  <c r="BI160"/>
  <c r="BH160"/>
  <c r="BG160"/>
  <c r="BF160"/>
  <c r="BE160"/>
  <c r="T160"/>
  <c r="R160"/>
  <c r="P160"/>
  <c r="BK160"/>
  <c r="J160"/>
  <c r="BI159"/>
  <c r="BH159"/>
  <c r="BG159"/>
  <c r="BF159"/>
  <c r="T159"/>
  <c r="R159"/>
  <c r="P159"/>
  <c r="BK159"/>
  <c r="J159"/>
  <c r="BE159" s="1"/>
  <c r="BI158"/>
  <c r="BH158"/>
  <c r="BG158"/>
  <c r="BF158"/>
  <c r="BE158"/>
  <c r="T158"/>
  <c r="R158"/>
  <c r="P158"/>
  <c r="BK158"/>
  <c r="J158"/>
  <c r="BI157"/>
  <c r="BH157"/>
  <c r="BG157"/>
  <c r="BF157"/>
  <c r="T157"/>
  <c r="R157"/>
  <c r="P157"/>
  <c r="BK157"/>
  <c r="J157"/>
  <c r="BE157" s="1"/>
  <c r="BI156"/>
  <c r="BH156"/>
  <c r="BG156"/>
  <c r="BF156"/>
  <c r="BE156"/>
  <c r="T156"/>
  <c r="R156"/>
  <c r="P156"/>
  <c r="BK156"/>
  <c r="J156"/>
  <c r="BI155"/>
  <c r="BH155"/>
  <c r="BG155"/>
  <c r="BF155"/>
  <c r="T155"/>
  <c r="R155"/>
  <c r="P155"/>
  <c r="BK155"/>
  <c r="J155"/>
  <c r="BE155" s="1"/>
  <c r="BI154"/>
  <c r="BH154"/>
  <c r="BG154"/>
  <c r="BF154"/>
  <c r="BE154"/>
  <c r="T154"/>
  <c r="R154"/>
  <c r="P154"/>
  <c r="BK154"/>
  <c r="J154"/>
  <c r="BI153"/>
  <c r="BH153"/>
  <c r="BG153"/>
  <c r="BF153"/>
  <c r="T153"/>
  <c r="R153"/>
  <c r="P153"/>
  <c r="BK153"/>
  <c r="J153"/>
  <c r="BE153" s="1"/>
  <c r="BI152"/>
  <c r="BH152"/>
  <c r="BG152"/>
  <c r="BF152"/>
  <c r="BE152"/>
  <c r="T152"/>
  <c r="R152"/>
  <c r="P152"/>
  <c r="BK152"/>
  <c r="J152"/>
  <c r="BI151"/>
  <c r="BH151"/>
  <c r="BG151"/>
  <c r="BF151"/>
  <c r="T151"/>
  <c r="R151"/>
  <c r="P151"/>
  <c r="BK151"/>
  <c r="J151"/>
  <c r="BE151" s="1"/>
  <c r="BI150"/>
  <c r="BH150"/>
  <c r="BG150"/>
  <c r="BF150"/>
  <c r="BE150"/>
  <c r="T150"/>
  <c r="R150"/>
  <c r="P150"/>
  <c r="BK150"/>
  <c r="J150"/>
  <c r="BI149"/>
  <c r="BH149"/>
  <c r="BG149"/>
  <c r="BF149"/>
  <c r="T149"/>
  <c r="R149"/>
  <c r="P149"/>
  <c r="BK149"/>
  <c r="J149"/>
  <c r="BE149" s="1"/>
  <c r="BI148"/>
  <c r="BH148"/>
  <c r="BG148"/>
  <c r="BF148"/>
  <c r="BE148"/>
  <c r="T148"/>
  <c r="R148"/>
  <c r="P148"/>
  <c r="BK148"/>
  <c r="J148"/>
  <c r="BI147"/>
  <c r="BH147"/>
  <c r="BG147"/>
  <c r="BF147"/>
  <c r="T147"/>
  <c r="R147"/>
  <c r="P147"/>
  <c r="BK147"/>
  <c r="J147"/>
  <c r="BE147" s="1"/>
  <c r="BI146"/>
  <c r="BH146"/>
  <c r="BG146"/>
  <c r="BF146"/>
  <c r="BE146"/>
  <c r="T146"/>
  <c r="R146"/>
  <c r="P146"/>
  <c r="BK146"/>
  <c r="J146"/>
  <c r="BI145"/>
  <c r="BH145"/>
  <c r="BG145"/>
  <c r="BF145"/>
  <c r="T145"/>
  <c r="R145"/>
  <c r="P145"/>
  <c r="BK145"/>
  <c r="J145"/>
  <c r="BE145" s="1"/>
  <c r="BI144"/>
  <c r="BH144"/>
  <c r="BG144"/>
  <c r="BF144"/>
  <c r="BE144"/>
  <c r="T144"/>
  <c r="R144"/>
  <c r="P144"/>
  <c r="BK144"/>
  <c r="J144"/>
  <c r="BI143"/>
  <c r="BH143"/>
  <c r="BG143"/>
  <c r="BF143"/>
  <c r="T143"/>
  <c r="R143"/>
  <c r="P143"/>
  <c r="BK143"/>
  <c r="J143"/>
  <c r="BE143" s="1"/>
  <c r="BI142"/>
  <c r="F37" s="1"/>
  <c r="BD95" i="1" s="1"/>
  <c r="BD94" s="1"/>
  <c r="W33" s="1"/>
  <c r="BH142" i="2"/>
  <c r="BG142"/>
  <c r="F35" s="1"/>
  <c r="BB95" i="1" s="1"/>
  <c r="BB94" s="1"/>
  <c r="BF142" i="2"/>
  <c r="J34" s="1"/>
  <c r="AW95" i="1" s="1"/>
  <c r="BE142" i="2"/>
  <c r="T142"/>
  <c r="T141" s="1"/>
  <c r="R142"/>
  <c r="R141" s="1"/>
  <c r="R140" s="1"/>
  <c r="P142"/>
  <c r="P141" s="1"/>
  <c r="BK142"/>
  <c r="BK141" s="1"/>
  <c r="J142"/>
  <c r="J136"/>
  <c r="J135"/>
  <c r="F135"/>
  <c r="F133"/>
  <c r="E131"/>
  <c r="E129"/>
  <c r="J92"/>
  <c r="J91"/>
  <c r="F91"/>
  <c r="F89"/>
  <c r="E87"/>
  <c r="E85"/>
  <c r="J18"/>
  <c r="E18"/>
  <c r="F136" s="1"/>
  <c r="J17"/>
  <c r="J12"/>
  <c r="J133" s="1"/>
  <c r="E7"/>
  <c r="AS94" i="1"/>
  <c r="L90"/>
  <c r="AM90"/>
  <c r="AM89"/>
  <c r="L89"/>
  <c r="AM87"/>
  <c r="L87"/>
  <c r="L85"/>
  <c r="L84"/>
  <c r="AX94" l="1"/>
  <c r="W31"/>
  <c r="BK140" i="2"/>
  <c r="J141"/>
  <c r="J98" s="1"/>
  <c r="BK337"/>
  <c r="J337" s="1"/>
  <c r="J116" s="1"/>
  <c r="J338"/>
  <c r="J117" s="1"/>
  <c r="F33"/>
  <c r="AZ95" i="1" s="1"/>
  <c r="AZ94" s="1"/>
  <c r="T140" i="2"/>
  <c r="T139" s="1"/>
  <c r="R302"/>
  <c r="R139" s="1"/>
  <c r="W30" i="1"/>
  <c r="AW94"/>
  <c r="AK30" s="1"/>
  <c r="W32"/>
  <c r="AY94"/>
  <c r="J303" i="2"/>
  <c r="J112" s="1"/>
  <c r="BK302"/>
  <c r="J302" s="1"/>
  <c r="J111" s="1"/>
  <c r="P140"/>
  <c r="P139" s="1"/>
  <c r="AU95" i="1" s="1"/>
  <c r="AU94" s="1"/>
  <c r="J89" i="2"/>
  <c r="F92"/>
  <c r="J33"/>
  <c r="AV95" i="1" s="1"/>
  <c r="AT95" s="1"/>
  <c r="BK345" i="2"/>
  <c r="J345" s="1"/>
  <c r="J118" s="1"/>
  <c r="AV94" i="1" l="1"/>
  <c r="W29"/>
  <c r="BK139" i="2"/>
  <c r="J139" s="1"/>
  <c r="J140"/>
  <c r="J97" s="1"/>
  <c r="AK29" i="1" l="1"/>
  <c r="AT94"/>
  <c r="J96" i="2"/>
  <c r="J30"/>
  <c r="AG95" i="1" l="1"/>
  <c r="J39" i="2"/>
  <c r="AG94" i="1" l="1"/>
  <c r="AN95"/>
  <c r="AK26" l="1"/>
  <c r="AK35" s="1"/>
  <c r="AN94"/>
</calcChain>
</file>

<file path=xl/sharedStrings.xml><?xml version="1.0" encoding="utf-8"?>
<sst xmlns="http://schemas.openxmlformats.org/spreadsheetml/2006/main" count="3019" uniqueCount="831">
  <si>
    <t>Export Komplet</t>
  </si>
  <si>
    <t/>
  </si>
  <si>
    <t>2.0</t>
  </si>
  <si>
    <t>ZAMOK</t>
  </si>
  <si>
    <t>False</t>
  </si>
  <si>
    <t>{5b28e19a-6c97-4fe6-a9e0-2ee7d8f8ffd2}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</si>
  <si>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</si>
  <si>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</si>
  <si>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</si>
  <si>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</si>
  <si>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</si>
  <si>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</si>
  <si>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</si>
  <si>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</si>
  <si>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</si>
  <si>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2019-035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</si>
  <si>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</si>
  <si>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</si>
  <si>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lávky na Podskalí přes rameno řeky Otavy, Strakonice, ev.č.L3</t>
  </si>
  <si>
    <t>KSO:</t>
  </si>
  <si>
    <t>CC-CZ:</t>
  </si>
  <si>
    <t>Místo:</t>
  </si>
  <si>
    <t>Strakonice</t>
  </si>
  <si>
    <t>Datum:</t>
  </si>
  <si>
    <t>21. 2. 2020</t>
  </si>
  <si>
    <t>Zadavatel:</t>
  </si>
  <si>
    <t>IČ:</t>
  </si>
  <si>
    <t>Město Strakonice</t>
  </si>
  <si>
    <t>DIČ:</t>
  </si>
  <si>
    <t>Uchazeč:</t>
  </si>
  <si>
    <t>Vyplň údaj</t>
  </si>
  <si>
    <t>True</t>
  </si>
  <si>
    <t>Projektant:</t>
  </si>
  <si>
    <t>Ing. Ludvík Jelínek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</si>
  <si>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</si>
  <si>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</si>
  <si>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</si>
  <si>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</si>
  <si>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</si>
  <si>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</si>
  <si>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</si>
  <si>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</si>
  <si>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</si>
  <si>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</si>
  <si>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</si>
  <si>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</si>
  <si>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</si>
  <si>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</si>
  <si>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</si>
  <si>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</si>
  <si>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</si>
  <si>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</si>
  <si>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</si>
  <si>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</si>
  <si>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</si>
  <si>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</si>
  <si>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</si>
  <si>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</si>
  <si>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</si>
  <si>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</si>
  <si>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</si>
  <si>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</si>
  <si>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</si>
  <si>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</si>
  <si>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</si>
  <si>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</si>
  <si>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</si>
  <si>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</si>
  <si>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</si>
  <si>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</si>
  <si>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</si>
  <si>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</si>
  <si>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</si>
  <si>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</si>
  <si>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</si>
  <si>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</si>
  <si>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</si>
  <si>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</si>
  <si>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</si>
  <si>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</si>
  <si>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</si>
  <si>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010</t>
  </si>
  <si>
    <t>STA</t>
  </si>
  <si>
    <t>{cc6ecbbe-401a-4e75-ba51-96dabccf8431}</t>
  </si>
  <si>
    <t>2</t>
  </si>
  <si>
    <t>KRYCÍ LIST SOUPISU PRACÍ</t>
  </si>
  <si>
    <t>Objekt:</t>
  </si>
  <si>
    <t>010 - Oprava lávky na Podskalí přes rameno řeky Otavy, Strakonice, ev.č.L3</t>
  </si>
  <si>
    <t>Pavel Hrba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</si>
  <si>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</si>
  <si>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</si>
  <si>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</si>
  <si>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</si>
  <si>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</si>
  <si>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</si>
  <si>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</si>
  <si>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</si>
  <si>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</si>
  <si>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</si>
  <si>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42 - Ocelové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</si>
  <si>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</si>
  <si>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</si>
  <si>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</si>
  <si>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</t>
  </si>
  <si>
    <t xml:space="preserve">    91 - Doplňující konstrukce a práce pozemních komunikací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</si>
  <si>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</si>
  <si>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</si>
  <si>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</si>
  <si>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</si>
  <si>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</si>
  <si>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</si>
  <si>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</si>
  <si>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 xml:space="preserve">    783 - Dokončovací práce - nátěry</t>
  </si>
  <si>
    <t>M - Práce a dodávky M</t>
  </si>
  <si>
    <t xml:space="preserve">    46-M - Zemní práce při extr.mont.pracích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</si>
  <si>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</si>
  <si>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</si>
  <si>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</si>
  <si>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</si>
  <si>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</si>
  <si>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</si>
  <si>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</si>
  <si>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</si>
  <si>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</si>
  <si>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</si>
  <si>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</si>
  <si>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</si>
  <si>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</si>
  <si>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</si>
  <si>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</si>
  <si>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</si>
  <si>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</si>
  <si>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</si>
  <si>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</si>
  <si>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</si>
  <si>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</si>
  <si>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</si>
  <si>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</si>
  <si>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4</t>
  </si>
  <si>
    <t>111201401</t>
  </si>
  <si>
    <t>Spálení křovin a stromů průměru kmene do 100 mm</t>
  </si>
  <si>
    <t>3</t>
  </si>
  <si>
    <t>112111111</t>
  </si>
  <si>
    <t>Spálení větví všech druhů stromů</t>
  </si>
  <si>
    <t>kus</t>
  </si>
  <si>
    <t>6</t>
  </si>
  <si>
    <t>113106191</t>
  </si>
  <si>
    <t>Rozebrání vozovek ze silničních dílců se spárami zalitými živicí strojně pl do 50 m2</t>
  </si>
  <si>
    <t>8</t>
  </si>
  <si>
    <t>5</t>
  </si>
  <si>
    <t>119001421</t>
  </si>
  <si>
    <t>Dočasné zajištění kabelů a kabelových tratí ze 3 volně ložených kabelů</t>
  </si>
  <si>
    <t>m</t>
  </si>
  <si>
    <t>10</t>
  </si>
  <si>
    <t>121101101</t>
  </si>
  <si>
    <t>Sejmutí ornice s přemístěním na vzdálenost do 50 m</t>
  </si>
  <si>
    <t>m3</t>
  </si>
  <si>
    <t>12</t>
  </si>
  <si>
    <t>7</t>
  </si>
  <si>
    <t>122201101</t>
  </si>
  <si>
    <t>Odkopávky a prokopávky nezapažené v hornině tř. 3 objem do 100 m3</t>
  </si>
  <si>
    <t>14</t>
  </si>
  <si>
    <t>122201109</t>
  </si>
  <si>
    <t>Příplatek za lepivost u odkopávek v hornině tř. 1 až 3</t>
  </si>
  <si>
    <t>16</t>
  </si>
  <si>
    <t>9</t>
  </si>
  <si>
    <t>130901121</t>
  </si>
  <si>
    <t>Bourání kcí v hloubených vykopávkách ze zdiva z betonu prostého ručně</t>
  </si>
  <si>
    <t>18</t>
  </si>
  <si>
    <t>131201101</t>
  </si>
  <si>
    <t>Hloubení jam nezapažených v hornině tř. 3 objemu do 100 m3</t>
  </si>
  <si>
    <t>20</t>
  </si>
  <si>
    <t>11</t>
  </si>
  <si>
    <t>131201109</t>
  </si>
  <si>
    <t>Příplatek za lepivost u hloubení jam nezapažených v hornině tř. 3</t>
  </si>
  <si>
    <t>22</t>
  </si>
  <si>
    <t>132201101</t>
  </si>
  <si>
    <t>Hloubení rýh š do 600 mm v hornině tř. 3 objemu do 100 m3</t>
  </si>
  <si>
    <t>24</t>
  </si>
  <si>
    <t>13</t>
  </si>
  <si>
    <t>132201109</t>
  </si>
  <si>
    <t>Příplatek za lepivost k hloubení rýh š do 600 mm v hornině tř. 3</t>
  </si>
  <si>
    <t>26</t>
  </si>
  <si>
    <t>132201201</t>
  </si>
  <si>
    <t>Hloubení rýh š do 2000 mm v hornině tř. 3 objemu do 100 m3</t>
  </si>
  <si>
    <t>28</t>
  </si>
  <si>
    <t>132201209</t>
  </si>
  <si>
    <t>Příplatek za lepivost k hloubení rýh š do 2000 mm v hornině tř. 3</t>
  </si>
  <si>
    <t>30</t>
  </si>
  <si>
    <t>162201102</t>
  </si>
  <si>
    <t>Vodorovné přemístění do 50 m výkopku/sypaniny z horniny tř. 1 až 4</t>
  </si>
  <si>
    <t>32</t>
  </si>
  <si>
    <t>17</t>
  </si>
  <si>
    <t>162701105</t>
  </si>
  <si>
    <t>Vodorovné přemístění do 10000 m výkopku/sypaniny z horniny tř. 1 až 4</t>
  </si>
  <si>
    <t>34</t>
  </si>
  <si>
    <t>171201201</t>
  </si>
  <si>
    <t>Uložení sypaniny na skládky</t>
  </si>
  <si>
    <t>-1796343785</t>
  </si>
  <si>
    <t>19</t>
  </si>
  <si>
    <t>171201211</t>
  </si>
  <si>
    <t>Poplatek za uložení stavebního odpadu - zeminy a kameniva na skládce</t>
  </si>
  <si>
    <t>t</t>
  </si>
  <si>
    <t>36</t>
  </si>
  <si>
    <t>167101101</t>
  </si>
  <si>
    <t>Nakládání výkopku z hornin tř. 1 až 4 do 100 m3</t>
  </si>
  <si>
    <t>38</t>
  </si>
  <si>
    <t>171101131</t>
  </si>
  <si>
    <t>Uložení sypaniny z hornin nesoudržných a soudržných střídavě do násypů zhutněných</t>
  </si>
  <si>
    <t>40</t>
  </si>
  <si>
    <t>171101141</t>
  </si>
  <si>
    <t>Uložení sypaniny do 0,75 m3 násypu na 1 m silnice nebo železnice</t>
  </si>
  <si>
    <t>42</t>
  </si>
  <si>
    <t>23</t>
  </si>
  <si>
    <t>M</t>
  </si>
  <si>
    <t>58344169</t>
  </si>
  <si>
    <t>štěrkodrť frakce 0/32 OTP ČD</t>
  </si>
  <si>
    <t>1425571698</t>
  </si>
  <si>
    <t>174101101</t>
  </si>
  <si>
    <t>Zásyp jam, šachet rýh nebo kolem objektů sypaninou se zhutněním</t>
  </si>
  <si>
    <t>46</t>
  </si>
  <si>
    <t>25</t>
  </si>
  <si>
    <t>48</t>
  </si>
  <si>
    <t>181411131</t>
  </si>
  <si>
    <t>Založení parkového trávníku výsevem plochy do 1000 m2 v rovině a ve svahu do 1:5</t>
  </si>
  <si>
    <t>50</t>
  </si>
  <si>
    <t>27</t>
  </si>
  <si>
    <t>00572410</t>
  </si>
  <si>
    <t>osivo směs travní parková</t>
  </si>
  <si>
    <t>kg</t>
  </si>
  <si>
    <t>-1481211856</t>
  </si>
  <si>
    <t>181102301</t>
  </si>
  <si>
    <t>Úprava pláně v zářezech bez zhutnění</t>
  </si>
  <si>
    <t>54</t>
  </si>
  <si>
    <t>29</t>
  </si>
  <si>
    <t>181102302</t>
  </si>
  <si>
    <t>Úprava pláně v zářezech se zhutněním</t>
  </si>
  <si>
    <t>56</t>
  </si>
  <si>
    <t>181202305</t>
  </si>
  <si>
    <t>Úprava pláně na násypech se zhutněním</t>
  </si>
  <si>
    <t>58</t>
  </si>
  <si>
    <t>31</t>
  </si>
  <si>
    <t>181301101</t>
  </si>
  <si>
    <t>Rozprostření ornice tl vrstvy do 100 mm pl do 500 m2 v rovině nebo ve svahu do 1:5</t>
  </si>
  <si>
    <t>60</t>
  </si>
  <si>
    <t>181301102</t>
  </si>
  <si>
    <t>Rozprostření ornice tl vrstvy do 150 mm pl do 500 m2 v rovině nebo ve svahu do 1:5</t>
  </si>
  <si>
    <t>62</t>
  </si>
  <si>
    <t>33</t>
  </si>
  <si>
    <t>184806112</t>
  </si>
  <si>
    <t>Řez stromů netrnitých průklestem D koruny do 4 m</t>
  </si>
  <si>
    <t>64</t>
  </si>
  <si>
    <t>Zakládání</t>
  </si>
  <si>
    <t>211531111</t>
  </si>
  <si>
    <t>Výplň odvodňovacích žeber nebo trativodů kamenivem hrubým drceným frakce 16 až 63 mm</t>
  </si>
  <si>
    <t>66</t>
  </si>
  <si>
    <t>35</t>
  </si>
  <si>
    <t>274321117</t>
  </si>
  <si>
    <t>Základové pasy, prahy, věnce a ostruhy mostních konstrukcí ze ŽB C 25/30</t>
  </si>
  <si>
    <t>70</t>
  </si>
  <si>
    <t>274354111</t>
  </si>
  <si>
    <t>Bednění základových pasů - zřízení</t>
  </si>
  <si>
    <t>72</t>
  </si>
  <si>
    <t>37</t>
  </si>
  <si>
    <t>274354191</t>
  </si>
  <si>
    <t>Příplatek k bednění základů za zakřivení základových pasů průměru do 7,5 m</t>
  </si>
  <si>
    <t>74</t>
  </si>
  <si>
    <t>274354211</t>
  </si>
  <si>
    <t>Bednění základových pasů - odstranění</t>
  </si>
  <si>
    <t>76</t>
  </si>
  <si>
    <t>39</t>
  </si>
  <si>
    <t>274361116</t>
  </si>
  <si>
    <t>Výztuž základových pasů, prahů, věnců a ostruh z betonářské oceli 10 505</t>
  </si>
  <si>
    <t>-662215139</t>
  </si>
  <si>
    <t>Svislé a kompletní konstrukce</t>
  </si>
  <si>
    <t>317321118</t>
  </si>
  <si>
    <t>Mostní římsy ze ŽB C 30/37</t>
  </si>
  <si>
    <t>78</t>
  </si>
  <si>
    <t>41</t>
  </si>
  <si>
    <t>317353121</t>
  </si>
  <si>
    <t>Bednění mostních říms všech tvarů - zřízení</t>
  </si>
  <si>
    <t>80</t>
  </si>
  <si>
    <t>317353191</t>
  </si>
  <si>
    <t>Příplatek k bednění mostní římsy za bednění oblouku R do 200 m</t>
  </si>
  <si>
    <t>82</t>
  </si>
  <si>
    <t>43</t>
  </si>
  <si>
    <t>317353221</t>
  </si>
  <si>
    <t>Bednění mostních říms všech tvarů - odstranění</t>
  </si>
  <si>
    <t>84</t>
  </si>
  <si>
    <t>44</t>
  </si>
  <si>
    <t>317361116</t>
  </si>
  <si>
    <t>Výztuž mostních říms z betonářské oceli 10 505</t>
  </si>
  <si>
    <t>1013851532</t>
  </si>
  <si>
    <t>45</t>
  </si>
  <si>
    <t>339921132</t>
  </si>
  <si>
    <t>Osazování betonových palisád do betonového základu v řadě výšky prvku přes 0,5 do 1 m</t>
  </si>
  <si>
    <t>88</t>
  </si>
  <si>
    <t>BET.P80M01</t>
  </si>
  <si>
    <t>BEST-PALISÁDA MASIV betonová přírodní 17,5X20X80 cm</t>
  </si>
  <si>
    <t>-1760503772</t>
  </si>
  <si>
    <t>47</t>
  </si>
  <si>
    <t>BET.P60M01</t>
  </si>
  <si>
    <t>BEST-PALISÁDA MASIV betonová přírodní 17,5X20X60 cm</t>
  </si>
  <si>
    <t>-447452225</t>
  </si>
  <si>
    <t>334323118</t>
  </si>
  <si>
    <t>Mostní opěry a úložné prahy ze ŽB C 30/37</t>
  </si>
  <si>
    <t>96</t>
  </si>
  <si>
    <t>49</t>
  </si>
  <si>
    <t>334323218</t>
  </si>
  <si>
    <t>Mostní křídla a závěrné zídky ze ŽB C 30/37</t>
  </si>
  <si>
    <t>98</t>
  </si>
  <si>
    <t>334351112</t>
  </si>
  <si>
    <t>Bednění systémové mostních opěr a úložných prahů z překližek pro ŽB - zřízení</t>
  </si>
  <si>
    <t>100</t>
  </si>
  <si>
    <t>51</t>
  </si>
  <si>
    <t>334351191</t>
  </si>
  <si>
    <t>Příplatek k systémovému bednění za zakřivení opěry</t>
  </si>
  <si>
    <t>102</t>
  </si>
  <si>
    <t>52</t>
  </si>
  <si>
    <t>334351211</t>
  </si>
  <si>
    <t>Bednění systémové mostních opěr a úložných prahů z překližek - odstranění</t>
  </si>
  <si>
    <t>104</t>
  </si>
  <si>
    <t>53</t>
  </si>
  <si>
    <t>334352111</t>
  </si>
  <si>
    <t>Bednění mostních křídel a závěrných zídek ze systémového bednění s výplní z překližek - zřízení</t>
  </si>
  <si>
    <t>106</t>
  </si>
  <si>
    <t>334352211</t>
  </si>
  <si>
    <t>Bednění mostních křídel a závěrných zídek ze systémového bednění s výplní z překližek - odstranění</t>
  </si>
  <si>
    <t>108</t>
  </si>
  <si>
    <t>55</t>
  </si>
  <si>
    <t>334361226</t>
  </si>
  <si>
    <t>Výztuž křídel, závěrných zdí z betonářské oceli 10 505</t>
  </si>
  <si>
    <t>110</t>
  </si>
  <si>
    <t>Vodorovné konstrukce</t>
  </si>
  <si>
    <t>411361221</t>
  </si>
  <si>
    <t>Výztuž stropů betonářskou ocelí 10 216</t>
  </si>
  <si>
    <t>114</t>
  </si>
  <si>
    <t>57</t>
  </si>
  <si>
    <t>411362021</t>
  </si>
  <si>
    <t>Výztuž stropů svařovanými sítěmi Kari</t>
  </si>
  <si>
    <t>116</t>
  </si>
  <si>
    <t>421321128</t>
  </si>
  <si>
    <t>Mostní nosné konstrukce deskové ze ŽB C 30/37</t>
  </si>
  <si>
    <t>118</t>
  </si>
  <si>
    <t>59</t>
  </si>
  <si>
    <t>421351111</t>
  </si>
  <si>
    <t>Bednění přesahu spřažené mostovky š do 600 mm - zřízení</t>
  </si>
  <si>
    <t>120</t>
  </si>
  <si>
    <t>421351131</t>
  </si>
  <si>
    <t>Bednění boční stěny konstrukcí mostů výšky do 350 mm - zřízení</t>
  </si>
  <si>
    <t>122</t>
  </si>
  <si>
    <t>61</t>
  </si>
  <si>
    <t>421351191</t>
  </si>
  <si>
    <t>Příplatek k bednění konstrukcí mostů za bednění oblouku R do 200 m</t>
  </si>
  <si>
    <t>124</t>
  </si>
  <si>
    <t>421351211</t>
  </si>
  <si>
    <t>Bednění přesahu spřažené mostovky š do 600 mm - odstranění</t>
  </si>
  <si>
    <t>126</t>
  </si>
  <si>
    <t>63</t>
  </si>
  <si>
    <t>421351231</t>
  </si>
  <si>
    <t>Bednění stěny boční konstrukcí mostů výšky do 350 mm - odstranění</t>
  </si>
  <si>
    <t>128</t>
  </si>
  <si>
    <t>421361226</t>
  </si>
  <si>
    <t>Výztuž ŽB deskového mostu z betonářské oceli 10 505</t>
  </si>
  <si>
    <t>130</t>
  </si>
  <si>
    <t>65</t>
  </si>
  <si>
    <t>421953011</t>
  </si>
  <si>
    <t>Dřevěné mostní podlahy dočasné z fošen a hranolů - výroba</t>
  </si>
  <si>
    <t>987047194</t>
  </si>
  <si>
    <t>421953112</t>
  </si>
  <si>
    <t>Dřevěné mostní podlahy dočasné z fošen a hranolů - montáž</t>
  </si>
  <si>
    <t>132</t>
  </si>
  <si>
    <t>67</t>
  </si>
  <si>
    <t>421953211</t>
  </si>
  <si>
    <t>Dřevěné mostní podlahy dočasné z fošen a hranolů - odstranění</t>
  </si>
  <si>
    <t>134</t>
  </si>
  <si>
    <t>68</t>
  </si>
  <si>
    <t>423905211</t>
  </si>
  <si>
    <t>Zdvih nebo spuštění pole z tyčových dílců do 5000 kN</t>
  </si>
  <si>
    <t>136</t>
  </si>
  <si>
    <t>69</t>
  </si>
  <si>
    <t>428992111</t>
  </si>
  <si>
    <t>Osazení mostního ložiska elastomerového zatížení do 400 kN</t>
  </si>
  <si>
    <t>138</t>
  </si>
  <si>
    <t>4241000000</t>
  </si>
  <si>
    <t>Dod.elastoměr.ložiska typ 1-L1+L2 (150*200*30)</t>
  </si>
  <si>
    <t>-1167313780</t>
  </si>
  <si>
    <t>71</t>
  </si>
  <si>
    <t>4242000000</t>
  </si>
  <si>
    <t>Dod.elastoměr.ložiska typ 1 -L3+L4 (150*200*42)</t>
  </si>
  <si>
    <t>-1164008148</t>
  </si>
  <si>
    <t>451315124</t>
  </si>
  <si>
    <t>Podkladní nebo výplňová vrstva z betonu C 12/15 tl do 150 mm</t>
  </si>
  <si>
    <t>144</t>
  </si>
  <si>
    <t>73</t>
  </si>
  <si>
    <t>451475112</t>
  </si>
  <si>
    <t>Podkladní vrstva plastbetonová samonivelační každá další vrstva tl 10 mm</t>
  </si>
  <si>
    <t>146</t>
  </si>
  <si>
    <t>451475122</t>
  </si>
  <si>
    <t>148</t>
  </si>
  <si>
    <t>75</t>
  </si>
  <si>
    <t>451571112</t>
  </si>
  <si>
    <t>Lože pod dlažby ze štěrkopísku vrstva tl nad 100 do 150 mm</t>
  </si>
  <si>
    <t>150</t>
  </si>
  <si>
    <t>451572111</t>
  </si>
  <si>
    <t>Lože pod potrubí otevřený výkop z kameniva drobného těženého</t>
  </si>
  <si>
    <t>152</t>
  </si>
  <si>
    <t>77</t>
  </si>
  <si>
    <t>458501111</t>
  </si>
  <si>
    <t>Výplňové klíny za opěrou z kameniva těženého hutněného po vrstvách</t>
  </si>
  <si>
    <t>154</t>
  </si>
  <si>
    <t>465512127</t>
  </si>
  <si>
    <t>Dlažba z lomového kamene na sucho se zalitím spár cementovou maltou tl 200 mm</t>
  </si>
  <si>
    <t>156</t>
  </si>
  <si>
    <t>Ocelové konstrukce</t>
  </si>
  <si>
    <t>79</t>
  </si>
  <si>
    <t>423176512</t>
  </si>
  <si>
    <t>Montáž atypické OK š do 2,4 m, v do 3,0 m most o 1 poli rozpětí do 30 m</t>
  </si>
  <si>
    <t>-707519173</t>
  </si>
  <si>
    <t>M-423-010</t>
  </si>
  <si>
    <t>dodávka nových prvků hlavní mostní ocelové konstrukce</t>
  </si>
  <si>
    <t>1967237279</t>
  </si>
  <si>
    <t>81</t>
  </si>
  <si>
    <t>4239-010</t>
  </si>
  <si>
    <t>Ošetření + doplnění stávající ocelové konstrukce lávky</t>
  </si>
  <si>
    <t>1124630452</t>
  </si>
  <si>
    <t>Komunikace pozemní</t>
  </si>
  <si>
    <t>564761111</t>
  </si>
  <si>
    <t>Podklad z kameniva hrubého drceného vel. 32-63 mm tl 200 mm</t>
  </si>
  <si>
    <t>158</t>
  </si>
  <si>
    <t>83</t>
  </si>
  <si>
    <t>564811113</t>
  </si>
  <si>
    <t>Podklad ze štěrkodrtě ŠD tl 70 mm</t>
  </si>
  <si>
    <t>160</t>
  </si>
  <si>
    <t>564851111</t>
  </si>
  <si>
    <t>Podklad ze štěrkodrtě ŠD tl 150 mm</t>
  </si>
  <si>
    <t>162</t>
  </si>
  <si>
    <t>85</t>
  </si>
  <si>
    <t>577144111</t>
  </si>
  <si>
    <t>Asfaltový beton vrstva obrusná ACO 11 (ABS) tř. I tl 50 mm š do 3 m z nemodifikovaného asfaltu</t>
  </si>
  <si>
    <t>164</t>
  </si>
  <si>
    <t>86</t>
  </si>
  <si>
    <t>584121111</t>
  </si>
  <si>
    <t>Osazení silničních dílců z ŽB do lože z kameniva těženého tl 40 mm plochy do 200 m2</t>
  </si>
  <si>
    <t>166</t>
  </si>
  <si>
    <t>Úpravy povrchů, podlahy a osazování výplní</t>
  </si>
  <si>
    <t>87</t>
  </si>
  <si>
    <t>628611101</t>
  </si>
  <si>
    <t>Nátěr betonu mostu epoxidový 1x impregnační OS-A</t>
  </si>
  <si>
    <t>-1639436136</t>
  </si>
  <si>
    <t>628611102</t>
  </si>
  <si>
    <t>Nátěr betonu mostu epoxidový 2x ochranný nepružný OS-B</t>
  </si>
  <si>
    <t>-1074239375</t>
  </si>
  <si>
    <t>89</t>
  </si>
  <si>
    <t>627447310</t>
  </si>
  <si>
    <t>Finální stěrka 3,0mm</t>
  </si>
  <si>
    <t>172</t>
  </si>
  <si>
    <t>90</t>
  </si>
  <si>
    <t>627470000</t>
  </si>
  <si>
    <t>Stěrka tl.10mm</t>
  </si>
  <si>
    <t>174</t>
  </si>
  <si>
    <t>91</t>
  </si>
  <si>
    <t>627472111</t>
  </si>
  <si>
    <t>Spojovací můstek</t>
  </si>
  <si>
    <t>180</t>
  </si>
  <si>
    <t>92</t>
  </si>
  <si>
    <t>632650000</t>
  </si>
  <si>
    <t>Izolační stěrka vč.adhesn.nátěru tl.4,5mm (posyp křemič.pískem)</t>
  </si>
  <si>
    <t>182</t>
  </si>
  <si>
    <t>Trubní vedení</t>
  </si>
  <si>
    <t>93</t>
  </si>
  <si>
    <t>895111121</t>
  </si>
  <si>
    <t>Drenážní šachtice normální z betonových dílců Šn-60 hl do 1 m</t>
  </si>
  <si>
    <t>184</t>
  </si>
  <si>
    <t>94</t>
  </si>
  <si>
    <t>721173724</t>
  </si>
  <si>
    <t>Potrubí kanalizační z PE připojovací DN 70 - odvodnění mostního závěru</t>
  </si>
  <si>
    <t>446128001</t>
  </si>
  <si>
    <t>Ostatní konstrukce a práce</t>
  </si>
  <si>
    <t>95</t>
  </si>
  <si>
    <t>914112111</t>
  </si>
  <si>
    <t>Tabulka s označením evidenčního čísla mostu</t>
  </si>
  <si>
    <t>871158058</t>
  </si>
  <si>
    <t>931940000</t>
  </si>
  <si>
    <t>D+M dilatačního most.závěru typ RS</t>
  </si>
  <si>
    <t>208</t>
  </si>
  <si>
    <t>97</t>
  </si>
  <si>
    <t>931992121</t>
  </si>
  <si>
    <t>Výplň dilatačních spár z extrudovaného polystyrénu tl. 10 - 20 mm</t>
  </si>
  <si>
    <t>1854079568</t>
  </si>
  <si>
    <t>931994142</t>
  </si>
  <si>
    <t>Těsnění dilatační spáry betonové konstrukce polyuretanovým tmelem do pl 4,0 cm2</t>
  </si>
  <si>
    <t>214</t>
  </si>
  <si>
    <t>99</t>
  </si>
  <si>
    <t>931995111</t>
  </si>
  <si>
    <t>Nátěr v pracovní spáře betonářské výztuže 2x ochranný</t>
  </si>
  <si>
    <t>216</t>
  </si>
  <si>
    <t>936171121</t>
  </si>
  <si>
    <t>Osazení kovových doplňků mostního vybavení - svorníků a šroubů s matkou do otvorů</t>
  </si>
  <si>
    <t>1274346373</t>
  </si>
  <si>
    <t>101</t>
  </si>
  <si>
    <t>3090750000</t>
  </si>
  <si>
    <t>Šroub do betonu IK-16*140</t>
  </si>
  <si>
    <t>-1121384625</t>
  </si>
  <si>
    <t>13021035</t>
  </si>
  <si>
    <t>tyč ocelová žebírková DIN 488 výztuž do betonu D 16mm</t>
  </si>
  <si>
    <t>-1947801689</t>
  </si>
  <si>
    <t>103</t>
  </si>
  <si>
    <t>13021039</t>
  </si>
  <si>
    <t>tyč ocelová žebírková DIN 488 výztuž do betonu D 25mm</t>
  </si>
  <si>
    <t>-535246781</t>
  </si>
  <si>
    <t>945211122</t>
  </si>
  <si>
    <t>Montáž pojízdné pracovní lávky mostu zavěšené pod mostem</t>
  </si>
  <si>
    <t>252</t>
  </si>
  <si>
    <t>105</t>
  </si>
  <si>
    <t>945211132</t>
  </si>
  <si>
    <t>Přesun pojízdné pracovní lávky mostu zavěšené pod mostem</t>
  </si>
  <si>
    <t>254</t>
  </si>
  <si>
    <t>945211222</t>
  </si>
  <si>
    <t>Demontáž pojízdné pracovní lávky zavěšené pod mostem</t>
  </si>
  <si>
    <t>256</t>
  </si>
  <si>
    <t>107</t>
  </si>
  <si>
    <t>953943124</t>
  </si>
  <si>
    <t>Osazování výrobků do 30 kg/kus do betonu bez jejich dodání</t>
  </si>
  <si>
    <t>258</t>
  </si>
  <si>
    <t>13011066</t>
  </si>
  <si>
    <t>úhelník ocelový nerovnostranný jakost 11 375 110x70x8mm</t>
  </si>
  <si>
    <t>-21188807</t>
  </si>
  <si>
    <t>109</t>
  </si>
  <si>
    <t>977140000</t>
  </si>
  <si>
    <t>Vrtypro kotvy do betonu prof.40mm,hl.120mm  (ložiska)</t>
  </si>
  <si>
    <t>274</t>
  </si>
  <si>
    <t>977141100</t>
  </si>
  <si>
    <t>Vrty pro kotvy do betonu prof.20mm,hl.150mm (ložiska)</t>
  </si>
  <si>
    <t>276</t>
  </si>
  <si>
    <t>111</t>
  </si>
  <si>
    <t>977141120</t>
  </si>
  <si>
    <t>Vrty pro kotvy (trny) do betonu průměru 20 mm hloubky 180 mm</t>
  </si>
  <si>
    <t>278</t>
  </si>
  <si>
    <t>112</t>
  </si>
  <si>
    <t>977141132</t>
  </si>
  <si>
    <t>Vrty pro kotvy (trny) do betonu průměru 32 mm hloubky 180 mm</t>
  </si>
  <si>
    <t>280</t>
  </si>
  <si>
    <t>113</t>
  </si>
  <si>
    <t>985131111</t>
  </si>
  <si>
    <t>Očištění ploch stěn, rubu kleneb a podlah tlakovou vodou</t>
  </si>
  <si>
    <t>-987761169</t>
  </si>
  <si>
    <t>938532212</t>
  </si>
  <si>
    <t>Otryskání beton.ploch vysokotlakým vodním paprskem (tlak 1000 barů) do 50mm</t>
  </si>
  <si>
    <t>248</t>
  </si>
  <si>
    <t>115</t>
  </si>
  <si>
    <t>985311112</t>
  </si>
  <si>
    <t>Reprofilace stěn cementovými sanačními maltami tl 20 mm</t>
  </si>
  <si>
    <t>-1395065351</t>
  </si>
  <si>
    <t>985311315</t>
  </si>
  <si>
    <t>Reprofilace rubu kleneb a podlah cementovými sanačními maltami tl 50 mm</t>
  </si>
  <si>
    <t>942838109</t>
  </si>
  <si>
    <t>117</t>
  </si>
  <si>
    <t>985311912</t>
  </si>
  <si>
    <t>Příplatek při reprofilaci sanačními maltami za plochu do 10 m2 jednotlivě</t>
  </si>
  <si>
    <t>351153334</t>
  </si>
  <si>
    <t>Doplňující konstrukce a práce pozemních komunikací</t>
  </si>
  <si>
    <t>914111111</t>
  </si>
  <si>
    <t>Montáž svislé dopravní značky do velikosti 1 m2 objímkami na sloupek nebo konzolu</t>
  </si>
  <si>
    <t>194</t>
  </si>
  <si>
    <t>119</t>
  </si>
  <si>
    <t>40444110-1</t>
  </si>
  <si>
    <t>značka dopravní svislá zákazová B-8 FeZn JAC 700mm</t>
  </si>
  <si>
    <t>-100874968</t>
  </si>
  <si>
    <t>40444110-2</t>
  </si>
  <si>
    <t>značka dopravní svislá zákazová B-11 FeZn JAC 700mm</t>
  </si>
  <si>
    <t>2091857256</t>
  </si>
  <si>
    <t>121</t>
  </si>
  <si>
    <t>914511112</t>
  </si>
  <si>
    <t>Montáž sloupku dopravních značek délky do 3,5 m s betonovým základem a patkou</t>
  </si>
  <si>
    <t>-1611805940</t>
  </si>
  <si>
    <t>40445235</t>
  </si>
  <si>
    <t>sloupek pro dopravní značku Al D 60mm v 3,5m</t>
  </si>
  <si>
    <t>-7088668</t>
  </si>
  <si>
    <t>123</t>
  </si>
  <si>
    <t>916231213</t>
  </si>
  <si>
    <t>Osazení chodníkového obrubníku betonového stojatého s boční opěrou do lože z betonu prostého</t>
  </si>
  <si>
    <t>202</t>
  </si>
  <si>
    <t>59217036</t>
  </si>
  <si>
    <t>obrubník betonový parkový přírodní 500x80x250mm</t>
  </si>
  <si>
    <t>1011220531</t>
  </si>
  <si>
    <t>125</t>
  </si>
  <si>
    <t>919535555</t>
  </si>
  <si>
    <t>Obetonování trubního propustku betonem prostým tř. C 12/15</t>
  </si>
  <si>
    <t>206</t>
  </si>
  <si>
    <t>935113111</t>
  </si>
  <si>
    <t>Osazení odvodňovacího polymerbetonového žlabu s krycím roštem šířky do 200 mm</t>
  </si>
  <si>
    <t>2111746475</t>
  </si>
  <si>
    <t>127</t>
  </si>
  <si>
    <t>59227006</t>
  </si>
  <si>
    <t>žlab odvodňovací polymerbetonový se spádem dna 0,5% 1000x130x155/160mm</t>
  </si>
  <si>
    <t>1938972267</t>
  </si>
  <si>
    <t>56241016</t>
  </si>
  <si>
    <t>rošt můstkový C250 litina dl 0,5m oka 12/96 pro žlab PE š 100mm</t>
  </si>
  <si>
    <t>2144736707</t>
  </si>
  <si>
    <t>129</t>
  </si>
  <si>
    <t>59227027</t>
  </si>
  <si>
    <t>čelo plné na začátek a konec odvodňovacího žlabu polymerický beton všechny stavební výšky</t>
  </si>
  <si>
    <t>-1497401490</t>
  </si>
  <si>
    <t>56241411</t>
  </si>
  <si>
    <t>svislé odtokové hrdlo DN 100 pro žlab z PE š 100mm</t>
  </si>
  <si>
    <t>-537482158</t>
  </si>
  <si>
    <t>131</t>
  </si>
  <si>
    <t>935111111</t>
  </si>
  <si>
    <t>Osazení příkopového žlabu do štěrkopísku tl 100 mm z betonových tvárnic š 500 mm</t>
  </si>
  <si>
    <t>232</t>
  </si>
  <si>
    <t>59227724</t>
  </si>
  <si>
    <t>žlab dvouvrstvý vibrolisovaný pro povrchové odvodnění betonový 70/100x280x210mm</t>
  </si>
  <si>
    <t>-1893385392</t>
  </si>
  <si>
    <t>Bourání konstrukcí</t>
  </si>
  <si>
    <t>133</t>
  </si>
  <si>
    <t>961065423</t>
  </si>
  <si>
    <t>Bourání mostovek ze dřeva tvrdého z prken nebo fošen základů</t>
  </si>
  <si>
    <t>262</t>
  </si>
  <si>
    <t>963041211</t>
  </si>
  <si>
    <t>Bourání mostní nosné konstrukce z betonu prostého</t>
  </si>
  <si>
    <t>264</t>
  </si>
  <si>
    <t>135</t>
  </si>
  <si>
    <t>963051111</t>
  </si>
  <si>
    <t>Bourání mostní nosné konstrukce z ŽB</t>
  </si>
  <si>
    <t>266</t>
  </si>
  <si>
    <t>965045111</t>
  </si>
  <si>
    <t>Bourání potěrů cementových nebo pískocementových tl do 50 mm pl do 1 m2</t>
  </si>
  <si>
    <t>268</t>
  </si>
  <si>
    <t>137</t>
  </si>
  <si>
    <t>963071112</t>
  </si>
  <si>
    <t>Demontáž ocelových prvků mostů šroubovaných nebo svařovaných přes 100 kg</t>
  </si>
  <si>
    <t>1315527808</t>
  </si>
  <si>
    <t>966075141</t>
  </si>
  <si>
    <t>Odstranění kovového zábradlí vcelku</t>
  </si>
  <si>
    <t>270</t>
  </si>
  <si>
    <t>139</t>
  </si>
  <si>
    <t>966077141</t>
  </si>
  <si>
    <t>Odstranění různých doplňkových ocelových konstrukcí hmotnosti do 500 kg</t>
  </si>
  <si>
    <t>272</t>
  </si>
  <si>
    <t>140</t>
  </si>
  <si>
    <t>421941521</t>
  </si>
  <si>
    <t>Demontáž podlahových plechů bez výztuh na mostech</t>
  </si>
  <si>
    <t>340801914</t>
  </si>
  <si>
    <t>997</t>
  </si>
  <si>
    <t>Přesun sutě</t>
  </si>
  <si>
    <t>141</t>
  </si>
  <si>
    <t>997211511</t>
  </si>
  <si>
    <t>Vodorovná doprava suti po suchu na vzdálenost do 1 km</t>
  </si>
  <si>
    <t>-64753581</t>
  </si>
  <si>
    <t>142</t>
  </si>
  <si>
    <t>997211519</t>
  </si>
  <si>
    <t>Příplatek ZKD 1 km u vodorovné dopravy suti</t>
  </si>
  <si>
    <t>-2050321327</t>
  </si>
  <si>
    <t>143</t>
  </si>
  <si>
    <t>997211521</t>
  </si>
  <si>
    <t>Vodorovná doprava vybouraných hmot po suchu na vzdálenost do 1 km</t>
  </si>
  <si>
    <t>2026058188</t>
  </si>
  <si>
    <t>997211529</t>
  </si>
  <si>
    <t>Příplatek ZKD 1 km u vodorovné dopravy vybouraných hmot</t>
  </si>
  <si>
    <t>376377365</t>
  </si>
  <si>
    <t>145</t>
  </si>
  <si>
    <t>997013631</t>
  </si>
  <si>
    <t>Poplatek za uložení na skládce (skládkovné) stavebního odpadu směsného kód odpadu 17 09 04</t>
  </si>
  <si>
    <t>-996288892</t>
  </si>
  <si>
    <t>998</t>
  </si>
  <si>
    <t>Přesun hmot</t>
  </si>
  <si>
    <t>998212111</t>
  </si>
  <si>
    <t>Přesun hmot pro mosty zděné, monolitické betonové nebo ocelové v do 20 m</t>
  </si>
  <si>
    <t>292</t>
  </si>
  <si>
    <t>147</t>
  </si>
  <si>
    <t>998212191</t>
  </si>
  <si>
    <t>Příplatek k přesunu hmot pro mosty zděné nebo monolitické za zvětšený přesun do 1000 m</t>
  </si>
  <si>
    <t>1731621228</t>
  </si>
  <si>
    <t>9989-010</t>
  </si>
  <si>
    <t>Příplatek na použití autojeřábu potřebné nosnosti v těžko přístupném terénu</t>
  </si>
  <si>
    <t>kpl</t>
  </si>
  <si>
    <t>-1027963643</t>
  </si>
  <si>
    <t>PSV</t>
  </si>
  <si>
    <t>Práce a dodávky PSV</t>
  </si>
  <si>
    <t>711</t>
  </si>
  <si>
    <t>Izolace proti vodě, vlhkosti a plynům</t>
  </si>
  <si>
    <t>149</t>
  </si>
  <si>
    <t>711112001</t>
  </si>
  <si>
    <t>Provedení izolace proti zemní vlhkosti svislé za studena nátěrem penetračním</t>
  </si>
  <si>
    <t>294</t>
  </si>
  <si>
    <t>11163150</t>
  </si>
  <si>
    <t>lak penetrační asfaltový</t>
  </si>
  <si>
    <t>1407326920</t>
  </si>
  <si>
    <t>151</t>
  </si>
  <si>
    <t>711112002</t>
  </si>
  <si>
    <t>Provedení izolace proti zemní vlhkosti svislé za studena lakem asfaltovým</t>
  </si>
  <si>
    <t>298</t>
  </si>
  <si>
    <t>11163152</t>
  </si>
  <si>
    <t>lak hydroizolační asfaltový</t>
  </si>
  <si>
    <t>-1197049212</t>
  </si>
  <si>
    <t>153</t>
  </si>
  <si>
    <t>998711101</t>
  </si>
  <si>
    <t>Přesun hmot tonážní pro izolace proti vodě, vlhkosti a plynům v objektech výšky do 6 m</t>
  </si>
  <si>
    <t>302</t>
  </si>
  <si>
    <t>741</t>
  </si>
  <si>
    <t>Elektroinstalace - silnoproud</t>
  </si>
  <si>
    <t>741110143</t>
  </si>
  <si>
    <t>Montáž trubka pancéřová kovová tuhá závitová D přes 29 do 42 mm uložená pevně</t>
  </si>
  <si>
    <t>-1941055785</t>
  </si>
  <si>
    <t>155</t>
  </si>
  <si>
    <t>34571125</t>
  </si>
  <si>
    <t>trubka elektroinstalační ocelová D 32 mm</t>
  </si>
  <si>
    <t>-614864091</t>
  </si>
  <si>
    <t>741110144</t>
  </si>
  <si>
    <t>Montáž trubka pancéřová kovová tuhá závitová D přes 42 mm uložená pevně</t>
  </si>
  <si>
    <t>-1811642013</t>
  </si>
  <si>
    <t>157</t>
  </si>
  <si>
    <t>34571129</t>
  </si>
  <si>
    <t>trubka elektroinstalační ocelová  D 50 mm</t>
  </si>
  <si>
    <t>1818546575</t>
  </si>
  <si>
    <t>741122122</t>
  </si>
  <si>
    <t>Montáž kabel Cu plný kulatý žíla 3x1,5 až 6 mm2 zatažený v trubkách (CYKY)</t>
  </si>
  <si>
    <t>-944992230</t>
  </si>
  <si>
    <t>159</t>
  </si>
  <si>
    <t>34111030</t>
  </si>
  <si>
    <t>kabel silový s Cu jádrem 1kV 3x1,5mm2</t>
  </si>
  <si>
    <t>194913512</t>
  </si>
  <si>
    <t>741122134</t>
  </si>
  <si>
    <t>Montáž kabel Cu plný kulatý žíla 4x16 až 25 mm2 zatažený v trubkách (CYKY)</t>
  </si>
  <si>
    <t>1845986910</t>
  </si>
  <si>
    <t>161</t>
  </si>
  <si>
    <t>34111080</t>
  </si>
  <si>
    <t>kabel silový s Cu jádrem 1kV 4x16mm2</t>
  </si>
  <si>
    <t>988954881</t>
  </si>
  <si>
    <t>741130001</t>
  </si>
  <si>
    <t>Ukončení vodič izolovaný do 2,5mm2 v rozváděči nebo na přístroji</t>
  </si>
  <si>
    <t>841575517</t>
  </si>
  <si>
    <t>163</t>
  </si>
  <si>
    <t>741130006</t>
  </si>
  <si>
    <t>Ukončení vodič izolovaný do 16 mm2 v rozváděči nebo na přístroji</t>
  </si>
  <si>
    <t>-1429491543</t>
  </si>
  <si>
    <t>741210121</t>
  </si>
  <si>
    <t>Montáž rozváděčů litinových, hliníkových nebo plastových - skříněk do 10 kg</t>
  </si>
  <si>
    <t>1515653457</t>
  </si>
  <si>
    <t>165</t>
  </si>
  <si>
    <t>M-741-010</t>
  </si>
  <si>
    <t>rozvodná Al skříň IP 66 400x310x180 mm s náplní (svorkovnice, 2x IJ 10A/B)</t>
  </si>
  <si>
    <t>ks</t>
  </si>
  <si>
    <t>785195489</t>
  </si>
  <si>
    <t>M-741-020</t>
  </si>
  <si>
    <t>rozvodná Al skříň IP 66 400x310x180 mm s náplní (6x odpojovač 16A)</t>
  </si>
  <si>
    <t>503507629</t>
  </si>
  <si>
    <t>167</t>
  </si>
  <si>
    <t>741372151</t>
  </si>
  <si>
    <t>Montáž svítidlo LED průmyslové závěsné lampa</t>
  </si>
  <si>
    <t>-1440708270</t>
  </si>
  <si>
    <t>168</t>
  </si>
  <si>
    <t>M-741-030</t>
  </si>
  <si>
    <t>svítidlo LED 1x15W, IP 66</t>
  </si>
  <si>
    <t>249673866</t>
  </si>
  <si>
    <t>169</t>
  </si>
  <si>
    <t>M-741-080</t>
  </si>
  <si>
    <t>příplatek na prořez</t>
  </si>
  <si>
    <t>%</t>
  </si>
  <si>
    <t>-924202661</t>
  </si>
  <si>
    <t>170</t>
  </si>
  <si>
    <t>M-741-090</t>
  </si>
  <si>
    <t>podružný materiál</t>
  </si>
  <si>
    <t>890975885</t>
  </si>
  <si>
    <t>171</t>
  </si>
  <si>
    <t>998741201</t>
  </si>
  <si>
    <t>Přesun hmot procentní pro silnoproud v objektech v do 6 m</t>
  </si>
  <si>
    <t>-80708981</t>
  </si>
  <si>
    <t>767</t>
  </si>
  <si>
    <t>Konstrukce zámečnické</t>
  </si>
  <si>
    <t>767161117</t>
  </si>
  <si>
    <t>Montáž zábradlí rovného z trubek do zdi hmotnosti do 45 kg</t>
  </si>
  <si>
    <t>825914162</t>
  </si>
  <si>
    <t>173</t>
  </si>
  <si>
    <t>M-767-010</t>
  </si>
  <si>
    <t xml:space="preserve">dodávka nového ocelového zábradlí obou předmostí </t>
  </si>
  <si>
    <t>-229063673</t>
  </si>
  <si>
    <t>767161123</t>
  </si>
  <si>
    <t>Montáž zábradlí rovného z trubek do ocelové konstrukce hmotnosti do 20 kg</t>
  </si>
  <si>
    <t>-635237454</t>
  </si>
  <si>
    <t>175</t>
  </si>
  <si>
    <t>M-767-020</t>
  </si>
  <si>
    <t xml:space="preserve">repase stávajícího ocelového zábradlí hlavního mostního pole </t>
  </si>
  <si>
    <t>768120466</t>
  </si>
  <si>
    <t>176</t>
  </si>
  <si>
    <t>998767101</t>
  </si>
  <si>
    <t>Přesun hmot tonážní pro zámečnické konstrukce v objektech v do 6 m</t>
  </si>
  <si>
    <t>310</t>
  </si>
  <si>
    <t>783</t>
  </si>
  <si>
    <t>Dokončovací práce - nátěry</t>
  </si>
  <si>
    <t>177</t>
  </si>
  <si>
    <t>783000000</t>
  </si>
  <si>
    <t>Ochrana OK proti korozi-PKO1</t>
  </si>
  <si>
    <t>312</t>
  </si>
  <si>
    <t>178</t>
  </si>
  <si>
    <t>783100000</t>
  </si>
  <si>
    <t>Ochrana OK mostovky proti korozi-PKO2</t>
  </si>
  <si>
    <t>314</t>
  </si>
  <si>
    <t>Práce a dodávky M</t>
  </si>
  <si>
    <t>46-M</t>
  </si>
  <si>
    <t>Zemní práce při extr.mont.pracích</t>
  </si>
  <si>
    <t>179</t>
  </si>
  <si>
    <t>460490012</t>
  </si>
  <si>
    <t>Krytí kabelů výstražnou fólií šířky 25 cm</t>
  </si>
  <si>
    <t>-1158964619</t>
  </si>
  <si>
    <t>460520131</t>
  </si>
  <si>
    <t>Osazení tvárnic kabelových betonových do rýhy s obsypem bez výkopových prací 2-otvorových</t>
  </si>
  <si>
    <t>1694084097</t>
  </si>
  <si>
    <t>181</t>
  </si>
  <si>
    <t>59213008</t>
  </si>
  <si>
    <t>tvárnice kabelová - dva otvory</t>
  </si>
  <si>
    <t>-545900646</t>
  </si>
  <si>
    <t>899611111</t>
  </si>
  <si>
    <t>Ochr.vrstva tělesa tl.50mm otev.výk.</t>
  </si>
  <si>
    <t>188</t>
  </si>
  <si>
    <t>183</t>
  </si>
  <si>
    <t>899620000</t>
  </si>
  <si>
    <t>Uložení stáv.kabelu ve výkopu do pískov.lože</t>
  </si>
  <si>
    <t>190</t>
  </si>
  <si>
    <t>899630000</t>
  </si>
  <si>
    <t>Uložení stáv.kabelu ve výkopu do kabel.tvárnic</t>
  </si>
  <si>
    <t>192</t>
  </si>
  <si>
    <t>VRN</t>
  </si>
  <si>
    <t>Vedlejší rozpočtové náklady</t>
  </si>
  <si>
    <t>VRN3</t>
  </si>
  <si>
    <t>Zařízení staveniště</t>
  </si>
  <si>
    <t>185</t>
  </si>
  <si>
    <t>030001000</t>
  </si>
  <si>
    <t>1024</t>
  </si>
  <si>
    <t>2132908052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</si>
</sst>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30" fillId="2" borderId="22" xfId="0" applyNumberFormat="1" applyFont="1" applyFill="1" applyBorder="1" applyAlignment="1" applyProtection="1">
      <alignment vertical="center"/>
      <protection locked="0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E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31" t="s">
        <v>15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19"/>
      <c r="AQ5" s="19"/>
      <c r="AR5" s="17"/>
      <c r="BE5" s="228" t="s">
        <v>16</v>
      </c>
      <c r="BS5" s="14" t="s">
        <v>6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33" t="s">
        <v>18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P6" s="19"/>
      <c r="AQ6" s="19"/>
      <c r="AR6" s="17"/>
      <c r="BE6" s="229"/>
      <c r="BS6" s="14" t="s">
        <v>6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E7" s="229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2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9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</v>
      </c>
      <c r="AO10" s="19"/>
      <c r="AP10" s="19"/>
      <c r="AQ10" s="19"/>
      <c r="AR10" s="17"/>
      <c r="BE10" s="22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2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9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30</v>
      </c>
      <c r="AO13" s="19"/>
      <c r="AP13" s="19"/>
      <c r="AQ13" s="19"/>
      <c r="AR13" s="17"/>
      <c r="BE13" s="229"/>
      <c r="BS13" s="14" t="s">
        <v>6</v>
      </c>
    </row>
    <row r="14" spans="1:74" ht="12.75">
      <c r="B14" s="18"/>
      <c r="C14" s="19"/>
      <c r="D14" s="19"/>
      <c r="E14" s="234" t="s">
        <v>30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22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9"/>
      <c r="BS15" s="14" t="s">
        <v>31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29"/>
      <c r="BS16" s="14" t="s">
        <v>31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29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9"/>
      <c r="BS18" s="14" t="s">
        <v>8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29"/>
      <c r="BS19" s="14" t="s">
        <v>8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29"/>
      <c r="BS20" s="14" t="s">
        <v>31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9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9"/>
    </row>
    <row r="23" spans="1:71" s="1" customFormat="1" ht="16.5" customHeight="1">
      <c r="B23" s="18"/>
      <c r="C23" s="19"/>
      <c r="D23" s="19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19"/>
      <c r="AP23" s="19"/>
      <c r="AQ23" s="19"/>
      <c r="AR23" s="17"/>
      <c r="BE23" s="22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9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7">
        <f>ROUND(AG94,0)</f>
        <v>0</v>
      </c>
      <c r="AL26" s="238"/>
      <c r="AM26" s="238"/>
      <c r="AN26" s="238"/>
      <c r="AO26" s="238"/>
      <c r="AP26" s="33"/>
      <c r="AQ26" s="33"/>
      <c r="AR26" s="36"/>
      <c r="BE26" s="22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9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9" t="s">
        <v>38</v>
      </c>
      <c r="M28" s="239"/>
      <c r="N28" s="239"/>
      <c r="O28" s="239"/>
      <c r="P28" s="239"/>
      <c r="Q28" s="33"/>
      <c r="R28" s="33"/>
      <c r="S28" s="33"/>
      <c r="T28" s="33"/>
      <c r="U28" s="33"/>
      <c r="V28" s="33"/>
      <c r="W28" s="239" t="s">
        <v>39</v>
      </c>
      <c r="X28" s="239"/>
      <c r="Y28" s="239"/>
      <c r="Z28" s="239"/>
      <c r="AA28" s="239"/>
      <c r="AB28" s="239"/>
      <c r="AC28" s="239"/>
      <c r="AD28" s="239"/>
      <c r="AE28" s="239"/>
      <c r="AF28" s="33"/>
      <c r="AG28" s="33"/>
      <c r="AH28" s="33"/>
      <c r="AI28" s="33"/>
      <c r="AJ28" s="33"/>
      <c r="AK28" s="239" t="s">
        <v>40</v>
      </c>
      <c r="AL28" s="239"/>
      <c r="AM28" s="239"/>
      <c r="AN28" s="239"/>
      <c r="AO28" s="239"/>
      <c r="AP28" s="33"/>
      <c r="AQ28" s="33"/>
      <c r="AR28" s="36"/>
      <c r="BE28" s="229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42">
        <v>0.21</v>
      </c>
      <c r="M29" s="241"/>
      <c r="N29" s="241"/>
      <c r="O29" s="241"/>
      <c r="P29" s="241"/>
      <c r="Q29" s="38"/>
      <c r="R29" s="38"/>
      <c r="S29" s="38"/>
      <c r="T29" s="38"/>
      <c r="U29" s="38"/>
      <c r="V29" s="38"/>
      <c r="W29" s="240">
        <f>ROUND(AZ94, 0)</f>
        <v>0</v>
      </c>
      <c r="X29" s="241"/>
      <c r="Y29" s="241"/>
      <c r="Z29" s="241"/>
      <c r="AA29" s="241"/>
      <c r="AB29" s="241"/>
      <c r="AC29" s="241"/>
      <c r="AD29" s="241"/>
      <c r="AE29" s="241"/>
      <c r="AF29" s="38"/>
      <c r="AG29" s="38"/>
      <c r="AH29" s="38"/>
      <c r="AI29" s="38"/>
      <c r="AJ29" s="38"/>
      <c r="AK29" s="240">
        <f>ROUND(AV94, 0)</f>
        <v>0</v>
      </c>
      <c r="AL29" s="241"/>
      <c r="AM29" s="241"/>
      <c r="AN29" s="241"/>
      <c r="AO29" s="241"/>
      <c r="AP29" s="38"/>
      <c r="AQ29" s="38"/>
      <c r="AR29" s="39"/>
      <c r="BE29" s="230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42">
        <v>0.15</v>
      </c>
      <c r="M30" s="241"/>
      <c r="N30" s="241"/>
      <c r="O30" s="241"/>
      <c r="P30" s="241"/>
      <c r="Q30" s="38"/>
      <c r="R30" s="38"/>
      <c r="S30" s="38"/>
      <c r="T30" s="38"/>
      <c r="U30" s="38"/>
      <c r="V30" s="38"/>
      <c r="W30" s="240">
        <f>ROUND(BA94, 0)</f>
        <v>0</v>
      </c>
      <c r="X30" s="241"/>
      <c r="Y30" s="241"/>
      <c r="Z30" s="241"/>
      <c r="AA30" s="241"/>
      <c r="AB30" s="241"/>
      <c r="AC30" s="241"/>
      <c r="AD30" s="241"/>
      <c r="AE30" s="241"/>
      <c r="AF30" s="38"/>
      <c r="AG30" s="38"/>
      <c r="AH30" s="38"/>
      <c r="AI30" s="38"/>
      <c r="AJ30" s="38"/>
      <c r="AK30" s="240">
        <f>ROUND(AW94, 0)</f>
        <v>0</v>
      </c>
      <c r="AL30" s="241"/>
      <c r="AM30" s="241"/>
      <c r="AN30" s="241"/>
      <c r="AO30" s="241"/>
      <c r="AP30" s="38"/>
      <c r="AQ30" s="38"/>
      <c r="AR30" s="39"/>
      <c r="BE30" s="230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42">
        <v>0.21</v>
      </c>
      <c r="M31" s="241"/>
      <c r="N31" s="241"/>
      <c r="O31" s="241"/>
      <c r="P31" s="241"/>
      <c r="Q31" s="38"/>
      <c r="R31" s="38"/>
      <c r="S31" s="38"/>
      <c r="T31" s="38"/>
      <c r="U31" s="38"/>
      <c r="V31" s="38"/>
      <c r="W31" s="240">
        <f>ROUND(BB94, 0)</f>
        <v>0</v>
      </c>
      <c r="X31" s="241"/>
      <c r="Y31" s="241"/>
      <c r="Z31" s="241"/>
      <c r="AA31" s="241"/>
      <c r="AB31" s="241"/>
      <c r="AC31" s="241"/>
      <c r="AD31" s="241"/>
      <c r="AE31" s="241"/>
      <c r="AF31" s="38"/>
      <c r="AG31" s="38"/>
      <c r="AH31" s="38"/>
      <c r="AI31" s="38"/>
      <c r="AJ31" s="38"/>
      <c r="AK31" s="240">
        <v>0</v>
      </c>
      <c r="AL31" s="241"/>
      <c r="AM31" s="241"/>
      <c r="AN31" s="241"/>
      <c r="AO31" s="241"/>
      <c r="AP31" s="38"/>
      <c r="AQ31" s="38"/>
      <c r="AR31" s="39"/>
      <c r="BE31" s="230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42">
        <v>0.15</v>
      </c>
      <c r="M32" s="241"/>
      <c r="N32" s="241"/>
      <c r="O32" s="241"/>
      <c r="P32" s="241"/>
      <c r="Q32" s="38"/>
      <c r="R32" s="38"/>
      <c r="S32" s="38"/>
      <c r="T32" s="38"/>
      <c r="U32" s="38"/>
      <c r="V32" s="38"/>
      <c r="W32" s="240">
        <f>ROUND(BC94, 0)</f>
        <v>0</v>
      </c>
      <c r="X32" s="241"/>
      <c r="Y32" s="241"/>
      <c r="Z32" s="241"/>
      <c r="AA32" s="241"/>
      <c r="AB32" s="241"/>
      <c r="AC32" s="241"/>
      <c r="AD32" s="241"/>
      <c r="AE32" s="241"/>
      <c r="AF32" s="38"/>
      <c r="AG32" s="38"/>
      <c r="AH32" s="38"/>
      <c r="AI32" s="38"/>
      <c r="AJ32" s="38"/>
      <c r="AK32" s="240">
        <v>0</v>
      </c>
      <c r="AL32" s="241"/>
      <c r="AM32" s="241"/>
      <c r="AN32" s="241"/>
      <c r="AO32" s="241"/>
      <c r="AP32" s="38"/>
      <c r="AQ32" s="38"/>
      <c r="AR32" s="39"/>
      <c r="BE32" s="230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42">
        <v>0</v>
      </c>
      <c r="M33" s="241"/>
      <c r="N33" s="241"/>
      <c r="O33" s="241"/>
      <c r="P33" s="241"/>
      <c r="Q33" s="38"/>
      <c r="R33" s="38"/>
      <c r="S33" s="38"/>
      <c r="T33" s="38"/>
      <c r="U33" s="38"/>
      <c r="V33" s="38"/>
      <c r="W33" s="240">
        <f>ROUND(BD94, 0)</f>
        <v>0</v>
      </c>
      <c r="X33" s="241"/>
      <c r="Y33" s="241"/>
      <c r="Z33" s="241"/>
      <c r="AA33" s="241"/>
      <c r="AB33" s="241"/>
      <c r="AC33" s="241"/>
      <c r="AD33" s="241"/>
      <c r="AE33" s="241"/>
      <c r="AF33" s="38"/>
      <c r="AG33" s="38"/>
      <c r="AH33" s="38"/>
      <c r="AI33" s="38"/>
      <c r="AJ33" s="38"/>
      <c r="AK33" s="240">
        <v>0</v>
      </c>
      <c r="AL33" s="241"/>
      <c r="AM33" s="241"/>
      <c r="AN33" s="241"/>
      <c r="AO33" s="241"/>
      <c r="AP33" s="38"/>
      <c r="AQ33" s="38"/>
      <c r="AR33" s="39"/>
      <c r="BE33" s="23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9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43" t="s">
        <v>49</v>
      </c>
      <c r="Y35" s="244"/>
      <c r="Z35" s="244"/>
      <c r="AA35" s="244"/>
      <c r="AB35" s="244"/>
      <c r="AC35" s="42"/>
      <c r="AD35" s="42"/>
      <c r="AE35" s="42"/>
      <c r="AF35" s="42"/>
      <c r="AG35" s="42"/>
      <c r="AH35" s="42"/>
      <c r="AI35" s="42"/>
      <c r="AJ35" s="42"/>
      <c r="AK35" s="245">
        <f>SUM(AK26:AK33)</f>
        <v>0</v>
      </c>
      <c r="AL35" s="244"/>
      <c r="AM35" s="244"/>
      <c r="AN35" s="244"/>
      <c r="AO35" s="24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14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2019-035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17</v>
      </c>
      <c r="D85" s="60"/>
      <c r="E85" s="60"/>
      <c r="F85" s="60"/>
      <c r="G85" s="60"/>
      <c r="H85" s="60"/>
      <c r="I85" s="60"/>
      <c r="J85" s="60"/>
      <c r="K85" s="60"/>
      <c r="L85" s="247" t="str">
        <f>K6</f>
        <v>Oprava lávky na Podskalí přes rameno řeky Otavy, Strakonice, ev.č.L3</v>
      </c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21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Strakonice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23</v>
      </c>
      <c r="AJ87" s="33"/>
      <c r="AK87" s="33"/>
      <c r="AL87" s="33"/>
      <c r="AM87" s="249" t="str">
        <f>IF(AN8= "","",AN8)</f>
        <v>21. 2. 2020</v>
      </c>
      <c r="AN87" s="249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25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Strakonice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50" t="str">
        <f>IF(E17="","",E17)</f>
        <v>Ing. Ludvík Jelínek</v>
      </c>
      <c r="AN89" s="251"/>
      <c r="AO89" s="251"/>
      <c r="AP89" s="251"/>
      <c r="AQ89" s="33"/>
      <c r="AR89" s="36"/>
      <c r="AS89" s="252" t="s">
        <v>57</v>
      </c>
      <c r="AT89" s="25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50" t="str">
        <f>IF(E20="","",E20)</f>
        <v xml:space="preserve"> </v>
      </c>
      <c r="AN90" s="251"/>
      <c r="AO90" s="251"/>
      <c r="AP90" s="251"/>
      <c r="AQ90" s="33"/>
      <c r="AR90" s="36"/>
      <c r="AS90" s="254"/>
      <c r="AT90" s="25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6"/>
      <c r="AT91" s="25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58" t="s">
        <v>58</v>
      </c>
      <c r="D92" s="259"/>
      <c r="E92" s="259"/>
      <c r="F92" s="259"/>
      <c r="G92" s="259"/>
      <c r="H92" s="70"/>
      <c r="I92" s="260" t="s">
        <v>59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1" t="s">
        <v>60</v>
      </c>
      <c r="AH92" s="259"/>
      <c r="AI92" s="259"/>
      <c r="AJ92" s="259"/>
      <c r="AK92" s="259"/>
      <c r="AL92" s="259"/>
      <c r="AM92" s="259"/>
      <c r="AN92" s="260" t="s">
        <v>61</v>
      </c>
      <c r="AO92" s="259"/>
      <c r="AP92" s="262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6">
        <f>ROUND(AG95,0)</f>
        <v>0</v>
      </c>
      <c r="AH94" s="266"/>
      <c r="AI94" s="266"/>
      <c r="AJ94" s="266"/>
      <c r="AK94" s="266"/>
      <c r="AL94" s="266"/>
      <c r="AM94" s="266"/>
      <c r="AN94" s="267">
        <f>SUM(AG94,AT94)</f>
        <v>0</v>
      </c>
      <c r="AO94" s="267"/>
      <c r="AP94" s="267"/>
      <c r="AQ94" s="82" t="s">
        <v>1</v>
      </c>
      <c r="AR94" s="83"/>
      <c r="AS94" s="84">
        <f>ROUND(AS95,0)</f>
        <v>0</v>
      </c>
      <c r="AT94" s="85">
        <f>ROUND(SUM(AV94:AW94),0)</f>
        <v>0</v>
      </c>
      <c r="AU94" s="86">
        <f>ROUND(AU95,5)</f>
        <v>0</v>
      </c>
      <c r="AV94" s="85">
        <f>ROUND(AZ94*L29,0)</f>
        <v>0</v>
      </c>
      <c r="AW94" s="85">
        <f>ROUND(BA94*L30,0)</f>
        <v>0</v>
      </c>
      <c r="AX94" s="85">
        <f>ROUND(BB94*L29,0)</f>
        <v>0</v>
      </c>
      <c r="AY94" s="85">
        <f>ROUND(BC94*L30,0)</f>
        <v>0</v>
      </c>
      <c r="AZ94" s="85">
        <f>ROUND(AZ95,0)</f>
        <v>0</v>
      </c>
      <c r="BA94" s="85">
        <f>ROUND(BA95,0)</f>
        <v>0</v>
      </c>
      <c r="BB94" s="85">
        <f>ROUND(BB95,0)</f>
        <v>0</v>
      </c>
      <c r="BC94" s="85">
        <f>ROUND(BC95,0)</f>
        <v>0</v>
      </c>
      <c r="BD94" s="87">
        <f>ROUND(BD95,0)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24.75" customHeight="1">
      <c r="B95" s="90"/>
      <c r="C95" s="91"/>
      <c r="D95" s="265" t="s">
        <v>81</v>
      </c>
      <c r="E95" s="265"/>
      <c r="F95" s="265"/>
      <c r="G95" s="265"/>
      <c r="H95" s="265"/>
      <c r="I95" s="92"/>
      <c r="J95" s="265" t="s">
        <v>18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3">
        <f>'010 - Oprava lávky na Pod...'!J30</f>
        <v>0</v>
      </c>
      <c r="AH95" s="264"/>
      <c r="AI95" s="264"/>
      <c r="AJ95" s="264"/>
      <c r="AK95" s="264"/>
      <c r="AL95" s="264"/>
      <c r="AM95" s="264"/>
      <c r="AN95" s="263">
        <f>SUM(AG95,AT95)</f>
        <v>0</v>
      </c>
      <c r="AO95" s="264"/>
      <c r="AP95" s="264"/>
      <c r="AQ95" s="93" t="s">
        <v>82</v>
      </c>
      <c r="AR95" s="94"/>
      <c r="AS95" s="95">
        <v>0</v>
      </c>
      <c r="AT95" s="96">
        <f>ROUND(SUM(AV95:AW95),0)</f>
        <v>0</v>
      </c>
      <c r="AU95" s="97">
        <f>'010 - Oprava lávky na Pod...'!P139</f>
        <v>0</v>
      </c>
      <c r="AV95" s="96">
        <f>'010 - Oprava lávky na Pod...'!J33</f>
        <v>0</v>
      </c>
      <c r="AW95" s="96">
        <f>'010 - Oprava lávky na Pod...'!J34</f>
        <v>0</v>
      </c>
      <c r="AX95" s="96">
        <f>'010 - Oprava lávky na Pod...'!J35</f>
        <v>0</v>
      </c>
      <c r="AY95" s="96">
        <f>'010 - Oprava lávky na Pod...'!J36</f>
        <v>0</v>
      </c>
      <c r="AZ95" s="96">
        <f>'010 - Oprava lávky na Pod...'!F33</f>
        <v>0</v>
      </c>
      <c r="BA95" s="96">
        <f>'010 - Oprava lávky na Pod...'!F34</f>
        <v>0</v>
      </c>
      <c r="BB95" s="96">
        <f>'010 - Oprava lávky na Pod...'!F35</f>
        <v>0</v>
      </c>
      <c r="BC95" s="96">
        <f>'010 - Oprava lávky na Pod...'!F36</f>
        <v>0</v>
      </c>
      <c r="BD95" s="98">
        <f>'010 - Oprava lávky na Pod...'!F37</f>
        <v>0</v>
      </c>
      <c r="BT95" s="99" t="s">
        <v>8</v>
      </c>
      <c r="BV95" s="99" t="s">
        <v>79</v>
      </c>
      <c r="BW95" s="99" t="s">
        <v>83</v>
      </c>
      <c r="BX95" s="99" t="s">
        <v>5</v>
      </c>
      <c r="CL95" s="99" t="s">
        <v>1</v>
      </c>
      <c r="CM95" s="99" t="s">
        <v>84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pageMargins left="0.39374999999999999" right="0.39374999999999999" top="0.39374999999999999" bottom="0.39374999999999999" header="0" footer="0"/>
  <pageSetup orientation="portrait" blackAndWhite="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48"/>
  <sheetViews>
    <sheetView showGridLines="0" tabSelected="1" topLeftCell="A28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83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84</v>
      </c>
    </row>
    <row r="4" spans="1:46" s="1" customFormat="1" ht="24.95" customHeight="1">
      <c r="B4" s="17"/>
      <c r="D4" s="104" t="s">
        <v>85</v>
      </c>
      <c r="I4" s="100"/>
      <c r="L4" s="17"/>
      <c r="M4" s="105" t="s">
        <v>11</v>
      </c>
      <c r="AT4" s="14" t="s">
        <v>4</v>
      </c>
    </row>
    <row r="5" spans="1:46" s="1" customFormat="1" ht="6.95" customHeight="1">
      <c r="B5" s="17"/>
      <c r="I5" s="100"/>
      <c r="L5" s="17"/>
    </row>
    <row r="6" spans="1:46" s="1" customFormat="1" ht="12" customHeight="1">
      <c r="B6" s="17"/>
      <c r="D6" s="106" t="s">
        <v>17</v>
      </c>
      <c r="I6" s="100"/>
      <c r="L6" s="17"/>
    </row>
    <row r="7" spans="1:46" s="1" customFormat="1" ht="16.5" customHeight="1">
      <c r="B7" s="17"/>
      <c r="E7" s="269" t="str">
        <f>'Rekapitulace stavby'!K6</f>
        <v>Oprava lávky na Podskalí přes rameno řeky Otavy, Strakonice, ev.č.L3</v>
      </c>
      <c r="F7" s="270"/>
      <c r="G7" s="270"/>
      <c r="H7" s="270"/>
      <c r="I7" s="100"/>
      <c r="L7" s="17"/>
    </row>
    <row r="8" spans="1:46" s="2" customFormat="1" ht="12" customHeight="1">
      <c r="A8" s="31"/>
      <c r="B8" s="36"/>
      <c r="C8" s="31"/>
      <c r="D8" s="106" t="s">
        <v>86</v>
      </c>
      <c r="E8" s="31"/>
      <c r="F8" s="31"/>
      <c r="G8" s="31"/>
      <c r="H8" s="31"/>
      <c r="I8" s="107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24.75" customHeight="1">
      <c r="A9" s="31"/>
      <c r="B9" s="36"/>
      <c r="C9" s="31"/>
      <c r="D9" s="31"/>
      <c r="E9" s="271" t="s">
        <v>87</v>
      </c>
      <c r="F9" s="272"/>
      <c r="G9" s="272"/>
      <c r="H9" s="272"/>
      <c r="I9" s="107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7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6" t="s">
        <v>19</v>
      </c>
      <c r="E11" s="31"/>
      <c r="F11" s="108" t="s">
        <v>1</v>
      </c>
      <c r="G11" s="31"/>
      <c r="H11" s="31"/>
      <c r="I11" s="109" t="s">
        <v>20</v>
      </c>
      <c r="J11" s="108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6" t="s">
        <v>21</v>
      </c>
      <c r="E12" s="31"/>
      <c r="F12" s="108" t="s">
        <v>22</v>
      </c>
      <c r="G12" s="31"/>
      <c r="H12" s="31"/>
      <c r="I12" s="109" t="s">
        <v>23</v>
      </c>
      <c r="J12" s="110" t="str">
        <f>'Rekapitulace stavby'!AN8</f>
        <v>21. 2. 2020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7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6" t="s">
        <v>25</v>
      </c>
      <c r="E14" s="31"/>
      <c r="F14" s="31"/>
      <c r="G14" s="31"/>
      <c r="H14" s="31"/>
      <c r="I14" s="109" t="s">
        <v>26</v>
      </c>
      <c r="J14" s="108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8" t="s">
        <v>27</v>
      </c>
      <c r="F15" s="31"/>
      <c r="G15" s="31"/>
      <c r="H15" s="31"/>
      <c r="I15" s="109" t="s">
        <v>28</v>
      </c>
      <c r="J15" s="108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7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6" t="s">
        <v>29</v>
      </c>
      <c r="E17" s="31"/>
      <c r="F17" s="31"/>
      <c r="G17" s="31"/>
      <c r="H17" s="31"/>
      <c r="I17" s="109" t="s">
        <v>26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3" t="str">
        <f>'Rekapitulace stavby'!E14</f>
        <v>Vyplň údaj</v>
      </c>
      <c r="F18" s="274"/>
      <c r="G18" s="274"/>
      <c r="H18" s="274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7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6" t="s">
        <v>32</v>
      </c>
      <c r="E20" s="31"/>
      <c r="F20" s="31"/>
      <c r="G20" s="31"/>
      <c r="H20" s="31"/>
      <c r="I20" s="109" t="s">
        <v>26</v>
      </c>
      <c r="J20" s="108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8" t="s">
        <v>33</v>
      </c>
      <c r="F21" s="31"/>
      <c r="G21" s="31"/>
      <c r="H21" s="31"/>
      <c r="I21" s="109" t="s">
        <v>28</v>
      </c>
      <c r="J21" s="108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7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6" t="s">
        <v>34</v>
      </c>
      <c r="E23" s="31"/>
      <c r="F23" s="31"/>
      <c r="G23" s="31"/>
      <c r="H23" s="31"/>
      <c r="I23" s="109" t="s">
        <v>26</v>
      </c>
      <c r="J23" s="108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8" t="s">
        <v>88</v>
      </c>
      <c r="F24" s="31"/>
      <c r="G24" s="31"/>
      <c r="H24" s="31"/>
      <c r="I24" s="109" t="s">
        <v>28</v>
      </c>
      <c r="J24" s="108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7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6" t="s">
        <v>36</v>
      </c>
      <c r="E26" s="31"/>
      <c r="F26" s="31"/>
      <c r="G26" s="31"/>
      <c r="H26" s="31"/>
      <c r="I26" s="107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1"/>
      <c r="B27" s="112"/>
      <c r="C27" s="111"/>
      <c r="D27" s="111"/>
      <c r="E27" s="275" t="s">
        <v>1</v>
      </c>
      <c r="F27" s="275"/>
      <c r="G27" s="275"/>
      <c r="H27" s="275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7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6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7" t="s">
        <v>37</v>
      </c>
      <c r="E30" s="31"/>
      <c r="F30" s="31"/>
      <c r="G30" s="31"/>
      <c r="H30" s="31"/>
      <c r="I30" s="107"/>
      <c r="J30" s="118">
        <f>ROUND(J139, 0)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6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9" t="s">
        <v>39</v>
      </c>
      <c r="G32" s="31"/>
      <c r="H32" s="31"/>
      <c r="I32" s="120" t="s">
        <v>38</v>
      </c>
      <c r="J32" s="119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1" t="s">
        <v>41</v>
      </c>
      <c r="E33" s="106" t="s">
        <v>42</v>
      </c>
      <c r="F33" s="122">
        <f>ROUND((SUM(BE139:BE347)),  0)</f>
        <v>0</v>
      </c>
      <c r="G33" s="31"/>
      <c r="H33" s="31"/>
      <c r="I33" s="123">
        <v>0.21</v>
      </c>
      <c r="J33" s="122">
        <f>ROUND(((SUM(BE139:BE347))*I33),  0)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6" t="s">
        <v>43</v>
      </c>
      <c r="F34" s="122">
        <f>ROUND((SUM(BF139:BF347)),  0)</f>
        <v>0</v>
      </c>
      <c r="G34" s="31"/>
      <c r="H34" s="31"/>
      <c r="I34" s="123">
        <v>0.15</v>
      </c>
      <c r="J34" s="122">
        <f>ROUND(((SUM(BF139:BF347))*I34),  0)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6" t="s">
        <v>44</v>
      </c>
      <c r="F35" s="122">
        <f>ROUND((SUM(BG139:BG347)),  0)</f>
        <v>0</v>
      </c>
      <c r="G35" s="31"/>
      <c r="H35" s="31"/>
      <c r="I35" s="123">
        <v>0.21</v>
      </c>
      <c r="J35" s="122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6" t="s">
        <v>45</v>
      </c>
      <c r="F36" s="122">
        <f>ROUND((SUM(BH139:BH347)),  0)</f>
        <v>0</v>
      </c>
      <c r="G36" s="31"/>
      <c r="H36" s="31"/>
      <c r="I36" s="123">
        <v>0.15</v>
      </c>
      <c r="J36" s="122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6" t="s">
        <v>46</v>
      </c>
      <c r="F37" s="122">
        <f>ROUND((SUM(BI139:BI347)),  0)</f>
        <v>0</v>
      </c>
      <c r="G37" s="31"/>
      <c r="H37" s="31"/>
      <c r="I37" s="123">
        <v>0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7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9"/>
      <c r="J39" s="130">
        <f>SUM(J30:J37)</f>
        <v>0</v>
      </c>
      <c r="K39" s="1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07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0"/>
      <c r="L41" s="17"/>
    </row>
    <row r="42" spans="1:31" s="1" customFormat="1" ht="14.45" customHeight="1">
      <c r="B42" s="17"/>
      <c r="I42" s="100"/>
      <c r="L42" s="17"/>
    </row>
    <row r="43" spans="1:31" s="1" customFormat="1" ht="14.45" customHeight="1">
      <c r="B43" s="17"/>
      <c r="I43" s="100"/>
      <c r="L43" s="17"/>
    </row>
    <row r="44" spans="1:31" s="1" customFormat="1" ht="14.45" customHeight="1">
      <c r="B44" s="17"/>
      <c r="I44" s="100"/>
      <c r="L44" s="17"/>
    </row>
    <row r="45" spans="1:31" s="1" customFormat="1" ht="14.45" customHeight="1">
      <c r="B45" s="17"/>
      <c r="I45" s="100"/>
      <c r="L45" s="17"/>
    </row>
    <row r="46" spans="1:31" s="1" customFormat="1" ht="14.45" customHeight="1">
      <c r="B46" s="17"/>
      <c r="I46" s="100"/>
      <c r="L46" s="17"/>
    </row>
    <row r="47" spans="1:31" s="1" customFormat="1" ht="14.45" customHeight="1">
      <c r="B47" s="17"/>
      <c r="I47" s="100"/>
      <c r="L47" s="17"/>
    </row>
    <row r="48" spans="1:31" s="1" customFormat="1" ht="14.45" customHeight="1">
      <c r="B48" s="17"/>
      <c r="I48" s="100"/>
      <c r="L48" s="17"/>
    </row>
    <row r="49" spans="1:31" s="1" customFormat="1" ht="14.45" customHeight="1">
      <c r="B49" s="17"/>
      <c r="I49" s="100"/>
      <c r="L49" s="17"/>
    </row>
    <row r="50" spans="1:31" s="2" customFormat="1" ht="14.45" customHeight="1">
      <c r="B50" s="48"/>
      <c r="D50" s="132" t="s">
        <v>50</v>
      </c>
      <c r="E50" s="133"/>
      <c r="F50" s="133"/>
      <c r="G50" s="132" t="s">
        <v>51</v>
      </c>
      <c r="H50" s="133"/>
      <c r="I50" s="134"/>
      <c r="J50" s="133"/>
      <c r="K50" s="133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5" t="s">
        <v>52</v>
      </c>
      <c r="E61" s="136"/>
      <c r="F61" s="137" t="s">
        <v>53</v>
      </c>
      <c r="G61" s="135" t="s">
        <v>52</v>
      </c>
      <c r="H61" s="136"/>
      <c r="I61" s="138"/>
      <c r="J61" s="139" t="s">
        <v>53</v>
      </c>
      <c r="K61" s="136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2" t="s">
        <v>54</v>
      </c>
      <c r="E65" s="140"/>
      <c r="F65" s="140"/>
      <c r="G65" s="132" t="s">
        <v>55</v>
      </c>
      <c r="H65" s="140"/>
      <c r="I65" s="141"/>
      <c r="J65" s="140"/>
      <c r="K65" s="14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5" t="s">
        <v>52</v>
      </c>
      <c r="E76" s="136"/>
      <c r="F76" s="137" t="s">
        <v>53</v>
      </c>
      <c r="G76" s="135" t="s">
        <v>52</v>
      </c>
      <c r="H76" s="136"/>
      <c r="I76" s="138"/>
      <c r="J76" s="139" t="s">
        <v>53</v>
      </c>
      <c r="K76" s="136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89</v>
      </c>
      <c r="D82" s="33"/>
      <c r="E82" s="33"/>
      <c r="F82" s="33"/>
      <c r="G82" s="33"/>
      <c r="H82" s="33"/>
      <c r="I82" s="107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7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107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6" t="str">
        <f>E7</f>
        <v>Oprava lávky na Podskalí přes rameno řeky Otavy, Strakonice, ev.č.L3</v>
      </c>
      <c r="F85" s="277"/>
      <c r="G85" s="277"/>
      <c r="H85" s="277"/>
      <c r="I85" s="107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86</v>
      </c>
      <c r="D86" s="33"/>
      <c r="E86" s="33"/>
      <c r="F86" s="33"/>
      <c r="G86" s="33"/>
      <c r="H86" s="33"/>
      <c r="I86" s="107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3.75" customHeight="1">
      <c r="A87" s="31"/>
      <c r="B87" s="32"/>
      <c r="C87" s="33"/>
      <c r="D87" s="33"/>
      <c r="E87" s="247" t="str">
        <f>E9</f>
        <v>010 - Oprava lávky na Podskalí přes rameno řeky Otavy, Strakonice, ev.č.L3</v>
      </c>
      <c r="F87" s="278"/>
      <c r="G87" s="278"/>
      <c r="H87" s="278"/>
      <c r="I87" s="107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7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3"/>
      <c r="E89" s="33"/>
      <c r="F89" s="24" t="str">
        <f>F12</f>
        <v>Strakonice</v>
      </c>
      <c r="G89" s="33"/>
      <c r="H89" s="33"/>
      <c r="I89" s="109" t="s">
        <v>23</v>
      </c>
      <c r="J89" s="63" t="str">
        <f>IF(J12="","",J12)</f>
        <v>21. 2. 2020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07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3"/>
      <c r="E91" s="33"/>
      <c r="F91" s="24" t="str">
        <f>E15</f>
        <v>Město Strakonice</v>
      </c>
      <c r="G91" s="33"/>
      <c r="H91" s="33"/>
      <c r="I91" s="109" t="s">
        <v>32</v>
      </c>
      <c r="J91" s="29" t="str">
        <f>E21</f>
        <v>Ing. Ludvík Jelínek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109" t="s">
        <v>34</v>
      </c>
      <c r="J92" s="29" t="str">
        <f>E24</f>
        <v>Pavel Hrba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7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8" t="s">
        <v>90</v>
      </c>
      <c r="D94" s="149"/>
      <c r="E94" s="149"/>
      <c r="F94" s="149"/>
      <c r="G94" s="149"/>
      <c r="H94" s="149"/>
      <c r="I94" s="150"/>
      <c r="J94" s="151" t="s">
        <v>91</v>
      </c>
      <c r="K94" s="149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07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2" t="s">
        <v>92</v>
      </c>
      <c r="D96" s="33"/>
      <c r="E96" s="33"/>
      <c r="F96" s="33"/>
      <c r="G96" s="33"/>
      <c r="H96" s="33"/>
      <c r="I96" s="107"/>
      <c r="J96" s="81">
        <f>J139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93</v>
      </c>
    </row>
    <row r="97" spans="2:12" s="9" customFormat="1" ht="24.95" customHeight="1">
      <c r="B97" s="153"/>
      <c r="C97" s="154"/>
      <c r="D97" s="155" t="s">
        <v>94</v>
      </c>
      <c r="E97" s="156"/>
      <c r="F97" s="156"/>
      <c r="G97" s="156"/>
      <c r="H97" s="156"/>
      <c r="I97" s="157"/>
      <c r="J97" s="158">
        <f>J140</f>
        <v>0</v>
      </c>
      <c r="K97" s="154"/>
      <c r="L97" s="159"/>
    </row>
    <row r="98" spans="2:12" s="10" customFormat="1" ht="19.899999999999999" customHeight="1">
      <c r="B98" s="160"/>
      <c r="C98" s="161"/>
      <c r="D98" s="162" t="s">
        <v>95</v>
      </c>
      <c r="E98" s="163"/>
      <c r="F98" s="163"/>
      <c r="G98" s="163"/>
      <c r="H98" s="163"/>
      <c r="I98" s="164"/>
      <c r="J98" s="165">
        <f>J141</f>
        <v>0</v>
      </c>
      <c r="K98" s="161"/>
      <c r="L98" s="166"/>
    </row>
    <row r="99" spans="2:12" s="10" customFormat="1" ht="19.899999999999999" customHeight="1">
      <c r="B99" s="160"/>
      <c r="C99" s="161"/>
      <c r="D99" s="162" t="s">
        <v>96</v>
      </c>
      <c r="E99" s="163"/>
      <c r="F99" s="163"/>
      <c r="G99" s="163"/>
      <c r="H99" s="163"/>
      <c r="I99" s="164"/>
      <c r="J99" s="165">
        <f>J175</f>
        <v>0</v>
      </c>
      <c r="K99" s="161"/>
      <c r="L99" s="166"/>
    </row>
    <row r="100" spans="2:12" s="10" customFormat="1" ht="19.899999999999999" customHeight="1">
      <c r="B100" s="160"/>
      <c r="C100" s="161"/>
      <c r="D100" s="162" t="s">
        <v>97</v>
      </c>
      <c r="E100" s="163"/>
      <c r="F100" s="163"/>
      <c r="G100" s="163"/>
      <c r="H100" s="163"/>
      <c r="I100" s="164"/>
      <c r="J100" s="165">
        <f>J182</f>
        <v>0</v>
      </c>
      <c r="K100" s="161"/>
      <c r="L100" s="166"/>
    </row>
    <row r="101" spans="2:12" s="10" customFormat="1" ht="19.899999999999999" customHeight="1">
      <c r="B101" s="160"/>
      <c r="C101" s="161"/>
      <c r="D101" s="162" t="s">
        <v>98</v>
      </c>
      <c r="E101" s="163"/>
      <c r="F101" s="163"/>
      <c r="G101" s="163"/>
      <c r="H101" s="163"/>
      <c r="I101" s="164"/>
      <c r="J101" s="165">
        <f>J199</f>
        <v>0</v>
      </c>
      <c r="K101" s="161"/>
      <c r="L101" s="166"/>
    </row>
    <row r="102" spans="2:12" s="10" customFormat="1" ht="19.899999999999999" customHeight="1">
      <c r="B102" s="160"/>
      <c r="C102" s="161"/>
      <c r="D102" s="162" t="s">
        <v>99</v>
      </c>
      <c r="E102" s="163"/>
      <c r="F102" s="163"/>
      <c r="G102" s="163"/>
      <c r="H102" s="163"/>
      <c r="I102" s="164"/>
      <c r="J102" s="165">
        <f>J223</f>
        <v>0</v>
      </c>
      <c r="K102" s="161"/>
      <c r="L102" s="166"/>
    </row>
    <row r="103" spans="2:12" s="10" customFormat="1" ht="19.899999999999999" customHeight="1">
      <c r="B103" s="160"/>
      <c r="C103" s="161"/>
      <c r="D103" s="162" t="s">
        <v>100</v>
      </c>
      <c r="E103" s="163"/>
      <c r="F103" s="163"/>
      <c r="G103" s="163"/>
      <c r="H103" s="163"/>
      <c r="I103" s="164"/>
      <c r="J103" s="165">
        <f>J227</f>
        <v>0</v>
      </c>
      <c r="K103" s="161"/>
      <c r="L103" s="166"/>
    </row>
    <row r="104" spans="2:12" s="10" customFormat="1" ht="19.899999999999999" customHeight="1">
      <c r="B104" s="160"/>
      <c r="C104" s="161"/>
      <c r="D104" s="162" t="s">
        <v>101</v>
      </c>
      <c r="E104" s="163"/>
      <c r="F104" s="163"/>
      <c r="G104" s="163"/>
      <c r="H104" s="163"/>
      <c r="I104" s="164"/>
      <c r="J104" s="165">
        <f>J233</f>
        <v>0</v>
      </c>
      <c r="K104" s="161"/>
      <c r="L104" s="166"/>
    </row>
    <row r="105" spans="2:12" s="10" customFormat="1" ht="19.899999999999999" customHeight="1">
      <c r="B105" s="160"/>
      <c r="C105" s="161"/>
      <c r="D105" s="162" t="s">
        <v>102</v>
      </c>
      <c r="E105" s="163"/>
      <c r="F105" s="163"/>
      <c r="G105" s="163"/>
      <c r="H105" s="163"/>
      <c r="I105" s="164"/>
      <c r="J105" s="165">
        <f>J240</f>
        <v>0</v>
      </c>
      <c r="K105" s="161"/>
      <c r="L105" s="166"/>
    </row>
    <row r="106" spans="2:12" s="10" customFormat="1" ht="19.899999999999999" customHeight="1">
      <c r="B106" s="160"/>
      <c r="C106" s="161"/>
      <c r="D106" s="162" t="s">
        <v>103</v>
      </c>
      <c r="E106" s="163"/>
      <c r="F106" s="163"/>
      <c r="G106" s="163"/>
      <c r="H106" s="163"/>
      <c r="I106" s="164"/>
      <c r="J106" s="165">
        <f>J243</f>
        <v>0</v>
      </c>
      <c r="K106" s="161"/>
      <c r="L106" s="166"/>
    </row>
    <row r="107" spans="2:12" s="10" customFormat="1" ht="19.899999999999999" customHeight="1">
      <c r="B107" s="160"/>
      <c r="C107" s="161"/>
      <c r="D107" s="162" t="s">
        <v>104</v>
      </c>
      <c r="E107" s="163"/>
      <c r="F107" s="163"/>
      <c r="G107" s="163"/>
      <c r="H107" s="163"/>
      <c r="I107" s="164"/>
      <c r="J107" s="165">
        <f>J267</f>
        <v>0</v>
      </c>
      <c r="K107" s="161"/>
      <c r="L107" s="166"/>
    </row>
    <row r="108" spans="2:12" s="10" customFormat="1" ht="19.899999999999999" customHeight="1">
      <c r="B108" s="160"/>
      <c r="C108" s="161"/>
      <c r="D108" s="162" t="s">
        <v>105</v>
      </c>
      <c r="E108" s="163"/>
      <c r="F108" s="163"/>
      <c r="G108" s="163"/>
      <c r="H108" s="163"/>
      <c r="I108" s="164"/>
      <c r="J108" s="165">
        <f>J283</f>
        <v>0</v>
      </c>
      <c r="K108" s="161"/>
      <c r="L108" s="166"/>
    </row>
    <row r="109" spans="2:12" s="10" customFormat="1" ht="19.899999999999999" customHeight="1">
      <c r="B109" s="160"/>
      <c r="C109" s="161"/>
      <c r="D109" s="162" t="s">
        <v>106</v>
      </c>
      <c r="E109" s="163"/>
      <c r="F109" s="163"/>
      <c r="G109" s="163"/>
      <c r="H109" s="163"/>
      <c r="I109" s="164"/>
      <c r="J109" s="165">
        <f>J292</f>
        <v>0</v>
      </c>
      <c r="K109" s="161"/>
      <c r="L109" s="166"/>
    </row>
    <row r="110" spans="2:12" s="10" customFormat="1" ht="19.899999999999999" customHeight="1">
      <c r="B110" s="160"/>
      <c r="C110" s="161"/>
      <c r="D110" s="162" t="s">
        <v>107</v>
      </c>
      <c r="E110" s="163"/>
      <c r="F110" s="163"/>
      <c r="G110" s="163"/>
      <c r="H110" s="163"/>
      <c r="I110" s="164"/>
      <c r="J110" s="165">
        <f>J298</f>
        <v>0</v>
      </c>
      <c r="K110" s="161"/>
      <c r="L110" s="166"/>
    </row>
    <row r="111" spans="2:12" s="9" customFormat="1" ht="24.95" customHeight="1">
      <c r="B111" s="153"/>
      <c r="C111" s="154"/>
      <c r="D111" s="155" t="s">
        <v>108</v>
      </c>
      <c r="E111" s="156"/>
      <c r="F111" s="156"/>
      <c r="G111" s="156"/>
      <c r="H111" s="156"/>
      <c r="I111" s="157"/>
      <c r="J111" s="158">
        <f>J302</f>
        <v>0</v>
      </c>
      <c r="K111" s="154"/>
      <c r="L111" s="159"/>
    </row>
    <row r="112" spans="2:12" s="10" customFormat="1" ht="19.899999999999999" customHeight="1">
      <c r="B112" s="160"/>
      <c r="C112" s="161"/>
      <c r="D112" s="162" t="s">
        <v>109</v>
      </c>
      <c r="E112" s="163"/>
      <c r="F112" s="163"/>
      <c r="G112" s="163"/>
      <c r="H112" s="163"/>
      <c r="I112" s="164"/>
      <c r="J112" s="165">
        <f>J303</f>
        <v>0</v>
      </c>
      <c r="K112" s="161"/>
      <c r="L112" s="166"/>
    </row>
    <row r="113" spans="1:31" s="10" customFormat="1" ht="19.899999999999999" customHeight="1">
      <c r="B113" s="160"/>
      <c r="C113" s="161"/>
      <c r="D113" s="162" t="s">
        <v>110</v>
      </c>
      <c r="E113" s="163"/>
      <c r="F113" s="163"/>
      <c r="G113" s="163"/>
      <c r="H113" s="163"/>
      <c r="I113" s="164"/>
      <c r="J113" s="165">
        <f>J309</f>
        <v>0</v>
      </c>
      <c r="K113" s="161"/>
      <c r="L113" s="166"/>
    </row>
    <row r="114" spans="1:31" s="10" customFormat="1" ht="19.899999999999999" customHeight="1">
      <c r="B114" s="160"/>
      <c r="C114" s="161"/>
      <c r="D114" s="162" t="s">
        <v>111</v>
      </c>
      <c r="E114" s="163"/>
      <c r="F114" s="163"/>
      <c r="G114" s="163"/>
      <c r="H114" s="163"/>
      <c r="I114" s="164"/>
      <c r="J114" s="165">
        <f>J328</f>
        <v>0</v>
      </c>
      <c r="K114" s="161"/>
      <c r="L114" s="166"/>
    </row>
    <row r="115" spans="1:31" s="10" customFormat="1" ht="19.899999999999999" customHeight="1">
      <c r="B115" s="160"/>
      <c r="C115" s="161"/>
      <c r="D115" s="162" t="s">
        <v>112</v>
      </c>
      <c r="E115" s="163"/>
      <c r="F115" s="163"/>
      <c r="G115" s="163"/>
      <c r="H115" s="163"/>
      <c r="I115" s="164"/>
      <c r="J115" s="165">
        <f>J334</f>
        <v>0</v>
      </c>
      <c r="K115" s="161"/>
      <c r="L115" s="166"/>
    </row>
    <row r="116" spans="1:31" s="9" customFormat="1" ht="24.95" customHeight="1">
      <c r="B116" s="153"/>
      <c r="C116" s="154"/>
      <c r="D116" s="155" t="s">
        <v>113</v>
      </c>
      <c r="E116" s="156"/>
      <c r="F116" s="156"/>
      <c r="G116" s="156"/>
      <c r="H116" s="156"/>
      <c r="I116" s="157"/>
      <c r="J116" s="158">
        <f>J337</f>
        <v>0</v>
      </c>
      <c r="K116" s="154"/>
      <c r="L116" s="159"/>
    </row>
    <row r="117" spans="1:31" s="10" customFormat="1" ht="19.899999999999999" customHeight="1">
      <c r="B117" s="160"/>
      <c r="C117" s="161"/>
      <c r="D117" s="162" t="s">
        <v>114</v>
      </c>
      <c r="E117" s="163"/>
      <c r="F117" s="163"/>
      <c r="G117" s="163"/>
      <c r="H117" s="163"/>
      <c r="I117" s="164"/>
      <c r="J117" s="165">
        <f>J338</f>
        <v>0</v>
      </c>
      <c r="K117" s="161"/>
      <c r="L117" s="166"/>
    </row>
    <row r="118" spans="1:31" s="9" customFormat="1" ht="24.95" customHeight="1">
      <c r="B118" s="153"/>
      <c r="C118" s="154"/>
      <c r="D118" s="155" t="s">
        <v>115</v>
      </c>
      <c r="E118" s="156"/>
      <c r="F118" s="156"/>
      <c r="G118" s="156"/>
      <c r="H118" s="156"/>
      <c r="I118" s="157"/>
      <c r="J118" s="158">
        <f>J345</f>
        <v>0</v>
      </c>
      <c r="K118" s="154"/>
      <c r="L118" s="159"/>
    </row>
    <row r="119" spans="1:31" s="10" customFormat="1" ht="19.899999999999999" customHeight="1">
      <c r="B119" s="160"/>
      <c r="C119" s="161"/>
      <c r="D119" s="162" t="s">
        <v>116</v>
      </c>
      <c r="E119" s="163"/>
      <c r="F119" s="163"/>
      <c r="G119" s="163"/>
      <c r="H119" s="163"/>
      <c r="I119" s="164"/>
      <c r="J119" s="165">
        <f>J346</f>
        <v>0</v>
      </c>
      <c r="K119" s="161"/>
      <c r="L119" s="166"/>
    </row>
    <row r="120" spans="1:31" s="2" customFormat="1" ht="21.75" customHeight="1">
      <c r="A120" s="31"/>
      <c r="B120" s="32"/>
      <c r="C120" s="33"/>
      <c r="D120" s="33"/>
      <c r="E120" s="33"/>
      <c r="F120" s="33"/>
      <c r="G120" s="33"/>
      <c r="H120" s="33"/>
      <c r="I120" s="107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>
      <c r="A121" s="31"/>
      <c r="B121" s="51"/>
      <c r="C121" s="52"/>
      <c r="D121" s="52"/>
      <c r="E121" s="52"/>
      <c r="F121" s="52"/>
      <c r="G121" s="52"/>
      <c r="H121" s="52"/>
      <c r="I121" s="144"/>
      <c r="J121" s="52"/>
      <c r="K121" s="52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5" spans="1:31" s="2" customFormat="1" ht="6.95" customHeight="1">
      <c r="A125" s="31"/>
      <c r="B125" s="53"/>
      <c r="C125" s="54"/>
      <c r="D125" s="54"/>
      <c r="E125" s="54"/>
      <c r="F125" s="54"/>
      <c r="G125" s="54"/>
      <c r="H125" s="54"/>
      <c r="I125" s="147"/>
      <c r="J125" s="54"/>
      <c r="K125" s="54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24.95" customHeight="1">
      <c r="A126" s="31"/>
      <c r="B126" s="32"/>
      <c r="C126" s="20" t="s">
        <v>117</v>
      </c>
      <c r="D126" s="33"/>
      <c r="E126" s="33"/>
      <c r="F126" s="33"/>
      <c r="G126" s="33"/>
      <c r="H126" s="33"/>
      <c r="I126" s="107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3"/>
      <c r="D127" s="33"/>
      <c r="E127" s="33"/>
      <c r="F127" s="33"/>
      <c r="G127" s="33"/>
      <c r="H127" s="33"/>
      <c r="I127" s="107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>
      <c r="A128" s="31"/>
      <c r="B128" s="32"/>
      <c r="C128" s="26" t="s">
        <v>17</v>
      </c>
      <c r="D128" s="33"/>
      <c r="E128" s="33"/>
      <c r="F128" s="33"/>
      <c r="G128" s="33"/>
      <c r="H128" s="33"/>
      <c r="I128" s="107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6.5" customHeight="1">
      <c r="A129" s="31"/>
      <c r="B129" s="32"/>
      <c r="C129" s="33"/>
      <c r="D129" s="33"/>
      <c r="E129" s="276" t="str">
        <f>E7</f>
        <v>Oprava lávky na Podskalí přes rameno řeky Otavy, Strakonice, ev.č.L3</v>
      </c>
      <c r="F129" s="277"/>
      <c r="G129" s="277"/>
      <c r="H129" s="277"/>
      <c r="I129" s="107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6" t="s">
        <v>86</v>
      </c>
      <c r="D130" s="33"/>
      <c r="E130" s="33"/>
      <c r="F130" s="33"/>
      <c r="G130" s="33"/>
      <c r="H130" s="33"/>
      <c r="I130" s="107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37.5" customHeight="1">
      <c r="A131" s="31"/>
      <c r="B131" s="32"/>
      <c r="C131" s="33"/>
      <c r="D131" s="33"/>
      <c r="E131" s="247" t="str">
        <f>E9</f>
        <v>010 - Oprava lávky na Podskalí přes rameno řeky Otavy, Strakonice, ev.č.L3</v>
      </c>
      <c r="F131" s="278"/>
      <c r="G131" s="278"/>
      <c r="H131" s="278"/>
      <c r="I131" s="107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6.95" customHeight="1">
      <c r="A132" s="31"/>
      <c r="B132" s="32"/>
      <c r="C132" s="33"/>
      <c r="D132" s="33"/>
      <c r="E132" s="33"/>
      <c r="F132" s="33"/>
      <c r="G132" s="33"/>
      <c r="H132" s="33"/>
      <c r="I132" s="107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2" customHeight="1">
      <c r="A133" s="31"/>
      <c r="B133" s="32"/>
      <c r="C133" s="26" t="s">
        <v>21</v>
      </c>
      <c r="D133" s="33"/>
      <c r="E133" s="33"/>
      <c r="F133" s="24" t="str">
        <f>F12</f>
        <v>Strakonice</v>
      </c>
      <c r="G133" s="33"/>
      <c r="H133" s="33"/>
      <c r="I133" s="109" t="s">
        <v>23</v>
      </c>
      <c r="J133" s="63" t="str">
        <f>IF(J12="","",J12)</f>
        <v>21. 2. 2020</v>
      </c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6.95" customHeight="1">
      <c r="A134" s="31"/>
      <c r="B134" s="32"/>
      <c r="C134" s="33"/>
      <c r="D134" s="33"/>
      <c r="E134" s="33"/>
      <c r="F134" s="33"/>
      <c r="G134" s="33"/>
      <c r="H134" s="33"/>
      <c r="I134" s="107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5.2" customHeight="1">
      <c r="A135" s="31"/>
      <c r="B135" s="32"/>
      <c r="C135" s="26" t="s">
        <v>25</v>
      </c>
      <c r="D135" s="33"/>
      <c r="E135" s="33"/>
      <c r="F135" s="24" t="str">
        <f>E15</f>
        <v>Město Strakonice</v>
      </c>
      <c r="G135" s="33"/>
      <c r="H135" s="33"/>
      <c r="I135" s="109" t="s">
        <v>32</v>
      </c>
      <c r="J135" s="29" t="str">
        <f>E21</f>
        <v>Ing. Ludvík Jelínek</v>
      </c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5.2" customHeight="1">
      <c r="A136" s="31"/>
      <c r="B136" s="32"/>
      <c r="C136" s="26" t="s">
        <v>29</v>
      </c>
      <c r="D136" s="33"/>
      <c r="E136" s="33"/>
      <c r="F136" s="24" t="str">
        <f>IF(E18="","",E18)</f>
        <v>Vyplň údaj</v>
      </c>
      <c r="G136" s="33"/>
      <c r="H136" s="33"/>
      <c r="I136" s="109" t="s">
        <v>34</v>
      </c>
      <c r="J136" s="29" t="str">
        <f>E24</f>
        <v>Pavel Hrba</v>
      </c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10.35" customHeight="1">
      <c r="A137" s="31"/>
      <c r="B137" s="32"/>
      <c r="C137" s="33"/>
      <c r="D137" s="33"/>
      <c r="E137" s="33"/>
      <c r="F137" s="33"/>
      <c r="G137" s="33"/>
      <c r="H137" s="33"/>
      <c r="I137" s="107"/>
      <c r="J137" s="33"/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11" customFormat="1" ht="29.25" customHeight="1">
      <c r="A138" s="167"/>
      <c r="B138" s="168"/>
      <c r="C138" s="169" t="s">
        <v>118</v>
      </c>
      <c r="D138" s="170" t="s">
        <v>62</v>
      </c>
      <c r="E138" s="170" t="s">
        <v>58</v>
      </c>
      <c r="F138" s="170" t="s">
        <v>59</v>
      </c>
      <c r="G138" s="170" t="s">
        <v>119</v>
      </c>
      <c r="H138" s="170" t="s">
        <v>120</v>
      </c>
      <c r="I138" s="171" t="s">
        <v>121</v>
      </c>
      <c r="J138" s="172" t="s">
        <v>91</v>
      </c>
      <c r="K138" s="173" t="s">
        <v>122</v>
      </c>
      <c r="L138" s="174"/>
      <c r="M138" s="72" t="s">
        <v>1</v>
      </c>
      <c r="N138" s="73" t="s">
        <v>41</v>
      </c>
      <c r="O138" s="73" t="s">
        <v>123</v>
      </c>
      <c r="P138" s="73" t="s">
        <v>124</v>
      </c>
      <c r="Q138" s="73" t="s">
        <v>125</v>
      </c>
      <c r="R138" s="73" t="s">
        <v>126</v>
      </c>
      <c r="S138" s="73" t="s">
        <v>127</v>
      </c>
      <c r="T138" s="74" t="s">
        <v>128</v>
      </c>
      <c r="U138" s="167"/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/>
    </row>
    <row r="139" spans="1:65" s="2" customFormat="1" ht="22.9" customHeight="1">
      <c r="A139" s="31"/>
      <c r="B139" s="32"/>
      <c r="C139" s="79" t="s">
        <v>129</v>
      </c>
      <c r="D139" s="33"/>
      <c r="E139" s="33"/>
      <c r="F139" s="33"/>
      <c r="G139" s="33"/>
      <c r="H139" s="33"/>
      <c r="I139" s="107"/>
      <c r="J139" s="175">
        <f>BK139</f>
        <v>0</v>
      </c>
      <c r="K139" s="33"/>
      <c r="L139" s="36"/>
      <c r="M139" s="75"/>
      <c r="N139" s="176"/>
      <c r="O139" s="76"/>
      <c r="P139" s="177">
        <f>P140+P302+P337+P345</f>
        <v>0</v>
      </c>
      <c r="Q139" s="76"/>
      <c r="R139" s="177">
        <f>R140+R302+R337+R345</f>
        <v>178.58101486322494</v>
      </c>
      <c r="S139" s="76"/>
      <c r="T139" s="178">
        <f>T140+T302+T337+T345</f>
        <v>50.015000000000001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76</v>
      </c>
      <c r="AU139" s="14" t="s">
        <v>93</v>
      </c>
      <c r="BK139" s="179">
        <f>BK140+BK302+BK337+BK345</f>
        <v>0</v>
      </c>
    </row>
    <row r="140" spans="1:65" s="12" customFormat="1" ht="25.9" customHeight="1">
      <c r="B140" s="180"/>
      <c r="C140" s="181"/>
      <c r="D140" s="182" t="s">
        <v>76</v>
      </c>
      <c r="E140" s="183" t="s">
        <v>130</v>
      </c>
      <c r="F140" s="183" t="s">
        <v>131</v>
      </c>
      <c r="G140" s="181"/>
      <c r="H140" s="181"/>
      <c r="I140" s="184"/>
      <c r="J140" s="185">
        <f>BK140</f>
        <v>0</v>
      </c>
      <c r="K140" s="181"/>
      <c r="L140" s="186"/>
      <c r="M140" s="187"/>
      <c r="N140" s="188"/>
      <c r="O140" s="188"/>
      <c r="P140" s="189">
        <f>P141+P175+P182+P199+P223+P227+P233+P240+P243+P267+P283+P292+P298</f>
        <v>0</v>
      </c>
      <c r="Q140" s="188"/>
      <c r="R140" s="189">
        <f>R141+R175+R182+R199+R223+R227+R233+R240+R243+R267+R283+R292+R298</f>
        <v>175.32058616322496</v>
      </c>
      <c r="S140" s="188"/>
      <c r="T140" s="190">
        <f>T141+T175+T182+T199+T223+T227+T233+T240+T243+T267+T283+T292+T298</f>
        <v>50.015000000000001</v>
      </c>
      <c r="AR140" s="191" t="s">
        <v>8</v>
      </c>
      <c r="AT140" s="192" t="s">
        <v>76</v>
      </c>
      <c r="AU140" s="192" t="s">
        <v>77</v>
      </c>
      <c r="AY140" s="191" t="s">
        <v>132</v>
      </c>
      <c r="BK140" s="193">
        <f>BK141+BK175+BK182+BK199+BK223+BK227+BK233+BK240+BK243+BK267+BK283+BK292+BK298</f>
        <v>0</v>
      </c>
    </row>
    <row r="141" spans="1:65" s="12" customFormat="1" ht="22.9" customHeight="1">
      <c r="B141" s="180"/>
      <c r="C141" s="181"/>
      <c r="D141" s="182" t="s">
        <v>76</v>
      </c>
      <c r="E141" s="194" t="s">
        <v>8</v>
      </c>
      <c r="F141" s="194" t="s">
        <v>133</v>
      </c>
      <c r="G141" s="181"/>
      <c r="H141" s="181"/>
      <c r="I141" s="184"/>
      <c r="J141" s="195">
        <f>BK141</f>
        <v>0</v>
      </c>
      <c r="K141" s="181"/>
      <c r="L141" s="186"/>
      <c r="M141" s="187"/>
      <c r="N141" s="188"/>
      <c r="O141" s="188"/>
      <c r="P141" s="189">
        <f>SUM(P142:P174)</f>
        <v>0</v>
      </c>
      <c r="Q141" s="188"/>
      <c r="R141" s="189">
        <f>SUM(R142:R174)</f>
        <v>18.065333850000002</v>
      </c>
      <c r="S141" s="188"/>
      <c r="T141" s="190">
        <f>SUM(T142:T174)</f>
        <v>5.1407999999999996</v>
      </c>
      <c r="AR141" s="191" t="s">
        <v>8</v>
      </c>
      <c r="AT141" s="192" t="s">
        <v>76</v>
      </c>
      <c r="AU141" s="192" t="s">
        <v>8</v>
      </c>
      <c r="AY141" s="191" t="s">
        <v>132</v>
      </c>
      <c r="BK141" s="193">
        <f>SUM(BK142:BK174)</f>
        <v>0</v>
      </c>
    </row>
    <row r="142" spans="1:65" s="2" customFormat="1" ht="21.75" customHeight="1">
      <c r="A142" s="31"/>
      <c r="B142" s="32"/>
      <c r="C142" s="196" t="s">
        <v>8</v>
      </c>
      <c r="D142" s="196" t="s">
        <v>134</v>
      </c>
      <c r="E142" s="197" t="s">
        <v>135</v>
      </c>
      <c r="F142" s="198" t="s">
        <v>136</v>
      </c>
      <c r="G142" s="199" t="s">
        <v>137</v>
      </c>
      <c r="H142" s="200">
        <v>1.5</v>
      </c>
      <c r="I142" s="201"/>
      <c r="J142" s="202">
        <f t="shared" ref="J142:J174" si="0">ROUND(I142*H142,0)</f>
        <v>0</v>
      </c>
      <c r="K142" s="203"/>
      <c r="L142" s="36"/>
      <c r="M142" s="204" t="s">
        <v>1</v>
      </c>
      <c r="N142" s="205" t="s">
        <v>42</v>
      </c>
      <c r="O142" s="68"/>
      <c r="P142" s="206">
        <f t="shared" ref="P142:P174" si="1">O142*H142</f>
        <v>0</v>
      </c>
      <c r="Q142" s="206">
        <v>0</v>
      </c>
      <c r="R142" s="206">
        <f t="shared" ref="R142:R174" si="2">Q142*H142</f>
        <v>0</v>
      </c>
      <c r="S142" s="206">
        <v>0</v>
      </c>
      <c r="T142" s="207">
        <f t="shared" ref="T142:T174" si="3"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138</v>
      </c>
      <c r="AT142" s="208" t="s">
        <v>134</v>
      </c>
      <c r="AU142" s="208" t="s">
        <v>84</v>
      </c>
      <c r="AY142" s="14" t="s">
        <v>132</v>
      </c>
      <c r="BE142" s="209">
        <f t="shared" ref="BE142:BE174" si="4">IF(N142="základní",J142,0)</f>
        <v>0</v>
      </c>
      <c r="BF142" s="209">
        <f t="shared" ref="BF142:BF174" si="5">IF(N142="snížená",J142,0)</f>
        <v>0</v>
      </c>
      <c r="BG142" s="209">
        <f t="shared" ref="BG142:BG174" si="6">IF(N142="zákl. přenesená",J142,0)</f>
        <v>0</v>
      </c>
      <c r="BH142" s="209">
        <f t="shared" ref="BH142:BH174" si="7">IF(N142="sníž. přenesená",J142,0)</f>
        <v>0</v>
      </c>
      <c r="BI142" s="209">
        <f t="shared" ref="BI142:BI174" si="8">IF(N142="nulová",J142,0)</f>
        <v>0</v>
      </c>
      <c r="BJ142" s="14" t="s">
        <v>8</v>
      </c>
      <c r="BK142" s="209">
        <f t="shared" ref="BK142:BK174" si="9">ROUND(I142*H142,0)</f>
        <v>0</v>
      </c>
      <c r="BL142" s="14" t="s">
        <v>138</v>
      </c>
      <c r="BM142" s="208" t="s">
        <v>84</v>
      </c>
    </row>
    <row r="143" spans="1:65" s="2" customFormat="1" ht="16.5" customHeight="1">
      <c r="A143" s="31"/>
      <c r="B143" s="32"/>
      <c r="C143" s="196" t="s">
        <v>84</v>
      </c>
      <c r="D143" s="196" t="s">
        <v>134</v>
      </c>
      <c r="E143" s="197" t="s">
        <v>139</v>
      </c>
      <c r="F143" s="198" t="s">
        <v>140</v>
      </c>
      <c r="G143" s="199" t="s">
        <v>137</v>
      </c>
      <c r="H143" s="200">
        <v>1.5</v>
      </c>
      <c r="I143" s="201"/>
      <c r="J143" s="202">
        <f t="shared" si="0"/>
        <v>0</v>
      </c>
      <c r="K143" s="203"/>
      <c r="L143" s="36"/>
      <c r="M143" s="204" t="s">
        <v>1</v>
      </c>
      <c r="N143" s="205" t="s">
        <v>42</v>
      </c>
      <c r="O143" s="68"/>
      <c r="P143" s="206">
        <f t="shared" si="1"/>
        <v>0</v>
      </c>
      <c r="Q143" s="206">
        <v>1.8000000000000001E-4</v>
      </c>
      <c r="R143" s="206">
        <f t="shared" si="2"/>
        <v>2.7E-4</v>
      </c>
      <c r="S143" s="206">
        <v>0</v>
      </c>
      <c r="T143" s="207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138</v>
      </c>
      <c r="AT143" s="208" t="s">
        <v>134</v>
      </c>
      <c r="AU143" s="208" t="s">
        <v>84</v>
      </c>
      <c r="AY143" s="14" t="s">
        <v>132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4" t="s">
        <v>8</v>
      </c>
      <c r="BK143" s="209">
        <f t="shared" si="9"/>
        <v>0</v>
      </c>
      <c r="BL143" s="14" t="s">
        <v>138</v>
      </c>
      <c r="BM143" s="208" t="s">
        <v>138</v>
      </c>
    </row>
    <row r="144" spans="1:65" s="2" customFormat="1" ht="16.5" customHeight="1">
      <c r="A144" s="31"/>
      <c r="B144" s="32"/>
      <c r="C144" s="196" t="s">
        <v>141</v>
      </c>
      <c r="D144" s="196" t="s">
        <v>134</v>
      </c>
      <c r="E144" s="197" t="s">
        <v>142</v>
      </c>
      <c r="F144" s="198" t="s">
        <v>143</v>
      </c>
      <c r="G144" s="199" t="s">
        <v>144</v>
      </c>
      <c r="H144" s="200">
        <v>4</v>
      </c>
      <c r="I144" s="201"/>
      <c r="J144" s="202">
        <f t="shared" si="0"/>
        <v>0</v>
      </c>
      <c r="K144" s="203"/>
      <c r="L144" s="36"/>
      <c r="M144" s="204" t="s">
        <v>1</v>
      </c>
      <c r="N144" s="205" t="s">
        <v>42</v>
      </c>
      <c r="O144" s="68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138</v>
      </c>
      <c r="AT144" s="208" t="s">
        <v>134</v>
      </c>
      <c r="AU144" s="208" t="s">
        <v>84</v>
      </c>
      <c r="AY144" s="14" t="s">
        <v>132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4" t="s">
        <v>8</v>
      </c>
      <c r="BK144" s="209">
        <f t="shared" si="9"/>
        <v>0</v>
      </c>
      <c r="BL144" s="14" t="s">
        <v>138</v>
      </c>
      <c r="BM144" s="208" t="s">
        <v>145</v>
      </c>
    </row>
    <row r="145" spans="1:65" s="2" customFormat="1" ht="21.75" customHeight="1">
      <c r="A145" s="31"/>
      <c r="B145" s="32"/>
      <c r="C145" s="196" t="s">
        <v>138</v>
      </c>
      <c r="D145" s="196" t="s">
        <v>134</v>
      </c>
      <c r="E145" s="197" t="s">
        <v>146</v>
      </c>
      <c r="F145" s="198" t="s">
        <v>147</v>
      </c>
      <c r="G145" s="199" t="s">
        <v>137</v>
      </c>
      <c r="H145" s="200">
        <v>12.6</v>
      </c>
      <c r="I145" s="201"/>
      <c r="J145" s="202">
        <f t="shared" si="0"/>
        <v>0</v>
      </c>
      <c r="K145" s="203"/>
      <c r="L145" s="36"/>
      <c r="M145" s="204" t="s">
        <v>1</v>
      </c>
      <c r="N145" s="205" t="s">
        <v>42</v>
      </c>
      <c r="O145" s="68"/>
      <c r="P145" s="206">
        <f t="shared" si="1"/>
        <v>0</v>
      </c>
      <c r="Q145" s="206">
        <v>0</v>
      </c>
      <c r="R145" s="206">
        <f t="shared" si="2"/>
        <v>0</v>
      </c>
      <c r="S145" s="206">
        <v>0.40799999999999997</v>
      </c>
      <c r="T145" s="207">
        <f t="shared" si="3"/>
        <v>5.1407999999999996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138</v>
      </c>
      <c r="AT145" s="208" t="s">
        <v>134</v>
      </c>
      <c r="AU145" s="208" t="s">
        <v>84</v>
      </c>
      <c r="AY145" s="14" t="s">
        <v>132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4" t="s">
        <v>8</v>
      </c>
      <c r="BK145" s="209">
        <f t="shared" si="9"/>
        <v>0</v>
      </c>
      <c r="BL145" s="14" t="s">
        <v>138</v>
      </c>
      <c r="BM145" s="208" t="s">
        <v>148</v>
      </c>
    </row>
    <row r="146" spans="1:65" s="2" customFormat="1" ht="21.75" customHeight="1">
      <c r="A146" s="31"/>
      <c r="B146" s="32"/>
      <c r="C146" s="196" t="s">
        <v>149</v>
      </c>
      <c r="D146" s="196" t="s">
        <v>134</v>
      </c>
      <c r="E146" s="197" t="s">
        <v>150</v>
      </c>
      <c r="F146" s="198" t="s">
        <v>151</v>
      </c>
      <c r="G146" s="199" t="s">
        <v>152</v>
      </c>
      <c r="H146" s="200">
        <v>19.5</v>
      </c>
      <c r="I146" s="201"/>
      <c r="J146" s="202">
        <f t="shared" si="0"/>
        <v>0</v>
      </c>
      <c r="K146" s="203"/>
      <c r="L146" s="36"/>
      <c r="M146" s="204" t="s">
        <v>1</v>
      </c>
      <c r="N146" s="205" t="s">
        <v>42</v>
      </c>
      <c r="O146" s="68"/>
      <c r="P146" s="206">
        <f t="shared" si="1"/>
        <v>0</v>
      </c>
      <c r="Q146" s="206">
        <v>3.6904300000000001E-2</v>
      </c>
      <c r="R146" s="206">
        <f t="shared" si="2"/>
        <v>0.71963385000000002</v>
      </c>
      <c r="S146" s="206">
        <v>0</v>
      </c>
      <c r="T146" s="207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138</v>
      </c>
      <c r="AT146" s="208" t="s">
        <v>134</v>
      </c>
      <c r="AU146" s="208" t="s">
        <v>84</v>
      </c>
      <c r="AY146" s="14" t="s">
        <v>132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4" t="s">
        <v>8</v>
      </c>
      <c r="BK146" s="209">
        <f t="shared" si="9"/>
        <v>0</v>
      </c>
      <c r="BL146" s="14" t="s">
        <v>138</v>
      </c>
      <c r="BM146" s="208" t="s">
        <v>153</v>
      </c>
    </row>
    <row r="147" spans="1:65" s="2" customFormat="1" ht="16.5" customHeight="1">
      <c r="A147" s="31"/>
      <c r="B147" s="32"/>
      <c r="C147" s="196" t="s">
        <v>145</v>
      </c>
      <c r="D147" s="196" t="s">
        <v>134</v>
      </c>
      <c r="E147" s="197" t="s">
        <v>154</v>
      </c>
      <c r="F147" s="198" t="s">
        <v>155</v>
      </c>
      <c r="G147" s="199" t="s">
        <v>156</v>
      </c>
      <c r="H147" s="200">
        <v>18.350000000000001</v>
      </c>
      <c r="I147" s="201"/>
      <c r="J147" s="202">
        <f t="shared" si="0"/>
        <v>0</v>
      </c>
      <c r="K147" s="203"/>
      <c r="L147" s="36"/>
      <c r="M147" s="204" t="s">
        <v>1</v>
      </c>
      <c r="N147" s="205" t="s">
        <v>42</v>
      </c>
      <c r="O147" s="68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138</v>
      </c>
      <c r="AT147" s="208" t="s">
        <v>134</v>
      </c>
      <c r="AU147" s="208" t="s">
        <v>84</v>
      </c>
      <c r="AY147" s="14" t="s">
        <v>132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4" t="s">
        <v>8</v>
      </c>
      <c r="BK147" s="209">
        <f t="shared" si="9"/>
        <v>0</v>
      </c>
      <c r="BL147" s="14" t="s">
        <v>138</v>
      </c>
      <c r="BM147" s="208" t="s">
        <v>157</v>
      </c>
    </row>
    <row r="148" spans="1:65" s="2" customFormat="1" ht="21.75" customHeight="1">
      <c r="A148" s="31"/>
      <c r="B148" s="32"/>
      <c r="C148" s="196" t="s">
        <v>158</v>
      </c>
      <c r="D148" s="196" t="s">
        <v>134</v>
      </c>
      <c r="E148" s="197" t="s">
        <v>159</v>
      </c>
      <c r="F148" s="198" t="s">
        <v>160</v>
      </c>
      <c r="G148" s="199" t="s">
        <v>156</v>
      </c>
      <c r="H148" s="200">
        <v>16.899999999999999</v>
      </c>
      <c r="I148" s="201"/>
      <c r="J148" s="202">
        <f t="shared" si="0"/>
        <v>0</v>
      </c>
      <c r="K148" s="203"/>
      <c r="L148" s="36"/>
      <c r="M148" s="204" t="s">
        <v>1</v>
      </c>
      <c r="N148" s="205" t="s">
        <v>42</v>
      </c>
      <c r="O148" s="68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138</v>
      </c>
      <c r="AT148" s="208" t="s">
        <v>134</v>
      </c>
      <c r="AU148" s="208" t="s">
        <v>84</v>
      </c>
      <c r="AY148" s="14" t="s">
        <v>132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4" t="s">
        <v>8</v>
      </c>
      <c r="BK148" s="209">
        <f t="shared" si="9"/>
        <v>0</v>
      </c>
      <c r="BL148" s="14" t="s">
        <v>138</v>
      </c>
      <c r="BM148" s="208" t="s">
        <v>161</v>
      </c>
    </row>
    <row r="149" spans="1:65" s="2" customFormat="1" ht="16.5" customHeight="1">
      <c r="A149" s="31"/>
      <c r="B149" s="32"/>
      <c r="C149" s="196" t="s">
        <v>148</v>
      </c>
      <c r="D149" s="196" t="s">
        <v>134</v>
      </c>
      <c r="E149" s="197" t="s">
        <v>162</v>
      </c>
      <c r="F149" s="198" t="s">
        <v>163</v>
      </c>
      <c r="G149" s="199" t="s">
        <v>156</v>
      </c>
      <c r="H149" s="200">
        <v>8.4499999999999993</v>
      </c>
      <c r="I149" s="201"/>
      <c r="J149" s="202">
        <f t="shared" si="0"/>
        <v>0</v>
      </c>
      <c r="K149" s="203"/>
      <c r="L149" s="36"/>
      <c r="M149" s="204" t="s">
        <v>1</v>
      </c>
      <c r="N149" s="205" t="s">
        <v>42</v>
      </c>
      <c r="O149" s="68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138</v>
      </c>
      <c r="AT149" s="208" t="s">
        <v>134</v>
      </c>
      <c r="AU149" s="208" t="s">
        <v>84</v>
      </c>
      <c r="AY149" s="14" t="s">
        <v>132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4" t="s">
        <v>8</v>
      </c>
      <c r="BK149" s="209">
        <f t="shared" si="9"/>
        <v>0</v>
      </c>
      <c r="BL149" s="14" t="s">
        <v>138</v>
      </c>
      <c r="BM149" s="208" t="s">
        <v>164</v>
      </c>
    </row>
    <row r="150" spans="1:65" s="2" customFormat="1" ht="21.75" customHeight="1">
      <c r="A150" s="31"/>
      <c r="B150" s="32"/>
      <c r="C150" s="196" t="s">
        <v>165</v>
      </c>
      <c r="D150" s="196" t="s">
        <v>134</v>
      </c>
      <c r="E150" s="197" t="s">
        <v>166</v>
      </c>
      <c r="F150" s="198" t="s">
        <v>167</v>
      </c>
      <c r="G150" s="199" t="s">
        <v>156</v>
      </c>
      <c r="H150" s="200">
        <v>3.82</v>
      </c>
      <c r="I150" s="201"/>
      <c r="J150" s="202">
        <f t="shared" si="0"/>
        <v>0</v>
      </c>
      <c r="K150" s="203"/>
      <c r="L150" s="36"/>
      <c r="M150" s="204" t="s">
        <v>1</v>
      </c>
      <c r="N150" s="205" t="s">
        <v>42</v>
      </c>
      <c r="O150" s="68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138</v>
      </c>
      <c r="AT150" s="208" t="s">
        <v>134</v>
      </c>
      <c r="AU150" s="208" t="s">
        <v>84</v>
      </c>
      <c r="AY150" s="14" t="s">
        <v>132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4" t="s">
        <v>8</v>
      </c>
      <c r="BK150" s="209">
        <f t="shared" si="9"/>
        <v>0</v>
      </c>
      <c r="BL150" s="14" t="s">
        <v>138</v>
      </c>
      <c r="BM150" s="208" t="s">
        <v>168</v>
      </c>
    </row>
    <row r="151" spans="1:65" s="2" customFormat="1" ht="21.75" customHeight="1">
      <c r="A151" s="31"/>
      <c r="B151" s="32"/>
      <c r="C151" s="196" t="s">
        <v>153</v>
      </c>
      <c r="D151" s="196" t="s">
        <v>134</v>
      </c>
      <c r="E151" s="197" t="s">
        <v>169</v>
      </c>
      <c r="F151" s="198" t="s">
        <v>170</v>
      </c>
      <c r="G151" s="199" t="s">
        <v>156</v>
      </c>
      <c r="H151" s="200">
        <v>25.89</v>
      </c>
      <c r="I151" s="201"/>
      <c r="J151" s="202">
        <f t="shared" si="0"/>
        <v>0</v>
      </c>
      <c r="K151" s="203"/>
      <c r="L151" s="36"/>
      <c r="M151" s="204" t="s">
        <v>1</v>
      </c>
      <c r="N151" s="205" t="s">
        <v>42</v>
      </c>
      <c r="O151" s="68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7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138</v>
      </c>
      <c r="AT151" s="208" t="s">
        <v>134</v>
      </c>
      <c r="AU151" s="208" t="s">
        <v>84</v>
      </c>
      <c r="AY151" s="14" t="s">
        <v>132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4" t="s">
        <v>8</v>
      </c>
      <c r="BK151" s="209">
        <f t="shared" si="9"/>
        <v>0</v>
      </c>
      <c r="BL151" s="14" t="s">
        <v>138</v>
      </c>
      <c r="BM151" s="208" t="s">
        <v>171</v>
      </c>
    </row>
    <row r="152" spans="1:65" s="2" customFormat="1" ht="21.75" customHeight="1">
      <c r="A152" s="31"/>
      <c r="B152" s="32"/>
      <c r="C152" s="196" t="s">
        <v>172</v>
      </c>
      <c r="D152" s="196" t="s">
        <v>134</v>
      </c>
      <c r="E152" s="197" t="s">
        <v>173</v>
      </c>
      <c r="F152" s="198" t="s">
        <v>174</v>
      </c>
      <c r="G152" s="199" t="s">
        <v>156</v>
      </c>
      <c r="H152" s="200">
        <v>12.95</v>
      </c>
      <c r="I152" s="201"/>
      <c r="J152" s="202">
        <f t="shared" si="0"/>
        <v>0</v>
      </c>
      <c r="K152" s="203"/>
      <c r="L152" s="36"/>
      <c r="M152" s="204" t="s">
        <v>1</v>
      </c>
      <c r="N152" s="205" t="s">
        <v>42</v>
      </c>
      <c r="O152" s="68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7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138</v>
      </c>
      <c r="AT152" s="208" t="s">
        <v>134</v>
      </c>
      <c r="AU152" s="208" t="s">
        <v>84</v>
      </c>
      <c r="AY152" s="14" t="s">
        <v>132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4" t="s">
        <v>8</v>
      </c>
      <c r="BK152" s="209">
        <f t="shared" si="9"/>
        <v>0</v>
      </c>
      <c r="BL152" s="14" t="s">
        <v>138</v>
      </c>
      <c r="BM152" s="208" t="s">
        <v>175</v>
      </c>
    </row>
    <row r="153" spans="1:65" s="2" customFormat="1" ht="21.75" customHeight="1">
      <c r="A153" s="31"/>
      <c r="B153" s="32"/>
      <c r="C153" s="196" t="s">
        <v>157</v>
      </c>
      <c r="D153" s="196" t="s">
        <v>134</v>
      </c>
      <c r="E153" s="197" t="s">
        <v>176</v>
      </c>
      <c r="F153" s="198" t="s">
        <v>177</v>
      </c>
      <c r="G153" s="199" t="s">
        <v>156</v>
      </c>
      <c r="H153" s="200">
        <v>21.27</v>
      </c>
      <c r="I153" s="201"/>
      <c r="J153" s="202">
        <f t="shared" si="0"/>
        <v>0</v>
      </c>
      <c r="K153" s="203"/>
      <c r="L153" s="36"/>
      <c r="M153" s="204" t="s">
        <v>1</v>
      </c>
      <c r="N153" s="205" t="s">
        <v>42</v>
      </c>
      <c r="O153" s="68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7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138</v>
      </c>
      <c r="AT153" s="208" t="s">
        <v>134</v>
      </c>
      <c r="AU153" s="208" t="s">
        <v>84</v>
      </c>
      <c r="AY153" s="14" t="s">
        <v>132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4" t="s">
        <v>8</v>
      </c>
      <c r="BK153" s="209">
        <f t="shared" si="9"/>
        <v>0</v>
      </c>
      <c r="BL153" s="14" t="s">
        <v>138</v>
      </c>
      <c r="BM153" s="208" t="s">
        <v>178</v>
      </c>
    </row>
    <row r="154" spans="1:65" s="2" customFormat="1" ht="21.75" customHeight="1">
      <c r="A154" s="31"/>
      <c r="B154" s="32"/>
      <c r="C154" s="196" t="s">
        <v>179</v>
      </c>
      <c r="D154" s="196" t="s">
        <v>134</v>
      </c>
      <c r="E154" s="197" t="s">
        <v>180</v>
      </c>
      <c r="F154" s="198" t="s">
        <v>181</v>
      </c>
      <c r="G154" s="199" t="s">
        <v>156</v>
      </c>
      <c r="H154" s="200">
        <v>10.64</v>
      </c>
      <c r="I154" s="201"/>
      <c r="J154" s="202">
        <f t="shared" si="0"/>
        <v>0</v>
      </c>
      <c r="K154" s="203"/>
      <c r="L154" s="36"/>
      <c r="M154" s="204" t="s">
        <v>1</v>
      </c>
      <c r="N154" s="205" t="s">
        <v>42</v>
      </c>
      <c r="O154" s="68"/>
      <c r="P154" s="206">
        <f t="shared" si="1"/>
        <v>0</v>
      </c>
      <c r="Q154" s="206">
        <v>0</v>
      </c>
      <c r="R154" s="206">
        <f t="shared" si="2"/>
        <v>0</v>
      </c>
      <c r="S154" s="206">
        <v>0</v>
      </c>
      <c r="T154" s="207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138</v>
      </c>
      <c r="AT154" s="208" t="s">
        <v>134</v>
      </c>
      <c r="AU154" s="208" t="s">
        <v>84</v>
      </c>
      <c r="AY154" s="14" t="s">
        <v>132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4" t="s">
        <v>8</v>
      </c>
      <c r="BK154" s="209">
        <f t="shared" si="9"/>
        <v>0</v>
      </c>
      <c r="BL154" s="14" t="s">
        <v>138</v>
      </c>
      <c r="BM154" s="208" t="s">
        <v>182</v>
      </c>
    </row>
    <row r="155" spans="1:65" s="2" customFormat="1" ht="21.75" customHeight="1">
      <c r="A155" s="31"/>
      <c r="B155" s="32"/>
      <c r="C155" s="196" t="s">
        <v>161</v>
      </c>
      <c r="D155" s="196" t="s">
        <v>134</v>
      </c>
      <c r="E155" s="197" t="s">
        <v>183</v>
      </c>
      <c r="F155" s="198" t="s">
        <v>184</v>
      </c>
      <c r="G155" s="199" t="s">
        <v>156</v>
      </c>
      <c r="H155" s="200">
        <v>6.53</v>
      </c>
      <c r="I155" s="201"/>
      <c r="J155" s="202">
        <f t="shared" si="0"/>
        <v>0</v>
      </c>
      <c r="K155" s="203"/>
      <c r="L155" s="36"/>
      <c r="M155" s="204" t="s">
        <v>1</v>
      </c>
      <c r="N155" s="205" t="s">
        <v>42</v>
      </c>
      <c r="O155" s="68"/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7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138</v>
      </c>
      <c r="AT155" s="208" t="s">
        <v>134</v>
      </c>
      <c r="AU155" s="208" t="s">
        <v>84</v>
      </c>
      <c r="AY155" s="14" t="s">
        <v>132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4" t="s">
        <v>8</v>
      </c>
      <c r="BK155" s="209">
        <f t="shared" si="9"/>
        <v>0</v>
      </c>
      <c r="BL155" s="14" t="s">
        <v>138</v>
      </c>
      <c r="BM155" s="208" t="s">
        <v>185</v>
      </c>
    </row>
    <row r="156" spans="1:65" s="2" customFormat="1" ht="21.75" customHeight="1">
      <c r="A156" s="31"/>
      <c r="B156" s="32"/>
      <c r="C156" s="196" t="s">
        <v>9</v>
      </c>
      <c r="D156" s="196" t="s">
        <v>134</v>
      </c>
      <c r="E156" s="197" t="s">
        <v>186</v>
      </c>
      <c r="F156" s="198" t="s">
        <v>187</v>
      </c>
      <c r="G156" s="199" t="s">
        <v>156</v>
      </c>
      <c r="H156" s="200">
        <v>3.27</v>
      </c>
      <c r="I156" s="201"/>
      <c r="J156" s="202">
        <f t="shared" si="0"/>
        <v>0</v>
      </c>
      <c r="K156" s="203"/>
      <c r="L156" s="36"/>
      <c r="M156" s="204" t="s">
        <v>1</v>
      </c>
      <c r="N156" s="205" t="s">
        <v>42</v>
      </c>
      <c r="O156" s="68"/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7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138</v>
      </c>
      <c r="AT156" s="208" t="s">
        <v>134</v>
      </c>
      <c r="AU156" s="208" t="s">
        <v>84</v>
      </c>
      <c r="AY156" s="14" t="s">
        <v>132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4" t="s">
        <v>8</v>
      </c>
      <c r="BK156" s="209">
        <f t="shared" si="9"/>
        <v>0</v>
      </c>
      <c r="BL156" s="14" t="s">
        <v>138</v>
      </c>
      <c r="BM156" s="208" t="s">
        <v>188</v>
      </c>
    </row>
    <row r="157" spans="1:65" s="2" customFormat="1" ht="21.75" customHeight="1">
      <c r="A157" s="31"/>
      <c r="B157" s="32"/>
      <c r="C157" s="196" t="s">
        <v>164</v>
      </c>
      <c r="D157" s="196" t="s">
        <v>134</v>
      </c>
      <c r="E157" s="197" t="s">
        <v>189</v>
      </c>
      <c r="F157" s="198" t="s">
        <v>190</v>
      </c>
      <c r="G157" s="199" t="s">
        <v>156</v>
      </c>
      <c r="H157" s="200">
        <v>18.350000000000001</v>
      </c>
      <c r="I157" s="201"/>
      <c r="J157" s="202">
        <f t="shared" si="0"/>
        <v>0</v>
      </c>
      <c r="K157" s="203"/>
      <c r="L157" s="36"/>
      <c r="M157" s="204" t="s">
        <v>1</v>
      </c>
      <c r="N157" s="205" t="s">
        <v>42</v>
      </c>
      <c r="O157" s="68"/>
      <c r="P157" s="206">
        <f t="shared" si="1"/>
        <v>0</v>
      </c>
      <c r="Q157" s="206">
        <v>0</v>
      </c>
      <c r="R157" s="206">
        <f t="shared" si="2"/>
        <v>0</v>
      </c>
      <c r="S157" s="206">
        <v>0</v>
      </c>
      <c r="T157" s="207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138</v>
      </c>
      <c r="AT157" s="208" t="s">
        <v>134</v>
      </c>
      <c r="AU157" s="208" t="s">
        <v>84</v>
      </c>
      <c r="AY157" s="14" t="s">
        <v>132</v>
      </c>
      <c r="BE157" s="209">
        <f t="shared" si="4"/>
        <v>0</v>
      </c>
      <c r="BF157" s="209">
        <f t="shared" si="5"/>
        <v>0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4" t="s">
        <v>8</v>
      </c>
      <c r="BK157" s="209">
        <f t="shared" si="9"/>
        <v>0</v>
      </c>
      <c r="BL157" s="14" t="s">
        <v>138</v>
      </c>
      <c r="BM157" s="208" t="s">
        <v>191</v>
      </c>
    </row>
    <row r="158" spans="1:65" s="2" customFormat="1" ht="21.75" customHeight="1">
      <c r="A158" s="31"/>
      <c r="B158" s="32"/>
      <c r="C158" s="196" t="s">
        <v>192</v>
      </c>
      <c r="D158" s="196" t="s">
        <v>134</v>
      </c>
      <c r="E158" s="197" t="s">
        <v>193</v>
      </c>
      <c r="F158" s="198" t="s">
        <v>194</v>
      </c>
      <c r="G158" s="199" t="s">
        <v>156</v>
      </c>
      <c r="H158" s="200">
        <v>17.53</v>
      </c>
      <c r="I158" s="201"/>
      <c r="J158" s="202">
        <f t="shared" si="0"/>
        <v>0</v>
      </c>
      <c r="K158" s="203"/>
      <c r="L158" s="36"/>
      <c r="M158" s="204" t="s">
        <v>1</v>
      </c>
      <c r="N158" s="205" t="s">
        <v>42</v>
      </c>
      <c r="O158" s="68"/>
      <c r="P158" s="206">
        <f t="shared" si="1"/>
        <v>0</v>
      </c>
      <c r="Q158" s="206">
        <v>0</v>
      </c>
      <c r="R158" s="206">
        <f t="shared" si="2"/>
        <v>0</v>
      </c>
      <c r="S158" s="206">
        <v>0</v>
      </c>
      <c r="T158" s="207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138</v>
      </c>
      <c r="AT158" s="208" t="s">
        <v>134</v>
      </c>
      <c r="AU158" s="208" t="s">
        <v>84</v>
      </c>
      <c r="AY158" s="14" t="s">
        <v>132</v>
      </c>
      <c r="BE158" s="209">
        <f t="shared" si="4"/>
        <v>0</v>
      </c>
      <c r="BF158" s="209">
        <f t="shared" si="5"/>
        <v>0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4" t="s">
        <v>8</v>
      </c>
      <c r="BK158" s="209">
        <f t="shared" si="9"/>
        <v>0</v>
      </c>
      <c r="BL158" s="14" t="s">
        <v>138</v>
      </c>
      <c r="BM158" s="208" t="s">
        <v>195</v>
      </c>
    </row>
    <row r="159" spans="1:65" s="2" customFormat="1" ht="16.5" customHeight="1">
      <c r="A159" s="31"/>
      <c r="B159" s="32"/>
      <c r="C159" s="196" t="s">
        <v>168</v>
      </c>
      <c r="D159" s="196" t="s">
        <v>134</v>
      </c>
      <c r="E159" s="197" t="s">
        <v>196</v>
      </c>
      <c r="F159" s="198" t="s">
        <v>197</v>
      </c>
      <c r="G159" s="199" t="s">
        <v>156</v>
      </c>
      <c r="H159" s="200">
        <v>17.53</v>
      </c>
      <c r="I159" s="201"/>
      <c r="J159" s="202">
        <f t="shared" si="0"/>
        <v>0</v>
      </c>
      <c r="K159" s="203"/>
      <c r="L159" s="36"/>
      <c r="M159" s="204" t="s">
        <v>1</v>
      </c>
      <c r="N159" s="205" t="s">
        <v>42</v>
      </c>
      <c r="O159" s="68"/>
      <c r="P159" s="206">
        <f t="shared" si="1"/>
        <v>0</v>
      </c>
      <c r="Q159" s="206">
        <v>0</v>
      </c>
      <c r="R159" s="206">
        <f t="shared" si="2"/>
        <v>0</v>
      </c>
      <c r="S159" s="206">
        <v>0</v>
      </c>
      <c r="T159" s="207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138</v>
      </c>
      <c r="AT159" s="208" t="s">
        <v>134</v>
      </c>
      <c r="AU159" s="208" t="s">
        <v>84</v>
      </c>
      <c r="AY159" s="14" t="s">
        <v>132</v>
      </c>
      <c r="BE159" s="209">
        <f t="shared" si="4"/>
        <v>0</v>
      </c>
      <c r="BF159" s="209">
        <f t="shared" si="5"/>
        <v>0</v>
      </c>
      <c r="BG159" s="209">
        <f t="shared" si="6"/>
        <v>0</v>
      </c>
      <c r="BH159" s="209">
        <f t="shared" si="7"/>
        <v>0</v>
      </c>
      <c r="BI159" s="209">
        <f t="shared" si="8"/>
        <v>0</v>
      </c>
      <c r="BJ159" s="14" t="s">
        <v>8</v>
      </c>
      <c r="BK159" s="209">
        <f t="shared" si="9"/>
        <v>0</v>
      </c>
      <c r="BL159" s="14" t="s">
        <v>138</v>
      </c>
      <c r="BM159" s="208" t="s">
        <v>198</v>
      </c>
    </row>
    <row r="160" spans="1:65" s="2" customFormat="1" ht="21.75" customHeight="1">
      <c r="A160" s="31"/>
      <c r="B160" s="32"/>
      <c r="C160" s="196" t="s">
        <v>199</v>
      </c>
      <c r="D160" s="196" t="s">
        <v>134</v>
      </c>
      <c r="E160" s="197" t="s">
        <v>200</v>
      </c>
      <c r="F160" s="198" t="s">
        <v>201</v>
      </c>
      <c r="G160" s="199" t="s">
        <v>202</v>
      </c>
      <c r="H160" s="200">
        <v>31.55</v>
      </c>
      <c r="I160" s="201"/>
      <c r="J160" s="202">
        <f t="shared" si="0"/>
        <v>0</v>
      </c>
      <c r="K160" s="203"/>
      <c r="L160" s="36"/>
      <c r="M160" s="204" t="s">
        <v>1</v>
      </c>
      <c r="N160" s="205" t="s">
        <v>42</v>
      </c>
      <c r="O160" s="68"/>
      <c r="P160" s="206">
        <f t="shared" si="1"/>
        <v>0</v>
      </c>
      <c r="Q160" s="206">
        <v>0</v>
      </c>
      <c r="R160" s="206">
        <f t="shared" si="2"/>
        <v>0</v>
      </c>
      <c r="S160" s="206">
        <v>0</v>
      </c>
      <c r="T160" s="207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138</v>
      </c>
      <c r="AT160" s="208" t="s">
        <v>134</v>
      </c>
      <c r="AU160" s="208" t="s">
        <v>84</v>
      </c>
      <c r="AY160" s="14" t="s">
        <v>132</v>
      </c>
      <c r="BE160" s="209">
        <f t="shared" si="4"/>
        <v>0</v>
      </c>
      <c r="BF160" s="209">
        <f t="shared" si="5"/>
        <v>0</v>
      </c>
      <c r="BG160" s="209">
        <f t="shared" si="6"/>
        <v>0</v>
      </c>
      <c r="BH160" s="209">
        <f t="shared" si="7"/>
        <v>0</v>
      </c>
      <c r="BI160" s="209">
        <f t="shared" si="8"/>
        <v>0</v>
      </c>
      <c r="BJ160" s="14" t="s">
        <v>8</v>
      </c>
      <c r="BK160" s="209">
        <f t="shared" si="9"/>
        <v>0</v>
      </c>
      <c r="BL160" s="14" t="s">
        <v>138</v>
      </c>
      <c r="BM160" s="208" t="s">
        <v>203</v>
      </c>
    </row>
    <row r="161" spans="1:65" s="2" customFormat="1" ht="16.5" customHeight="1">
      <c r="A161" s="31"/>
      <c r="B161" s="32"/>
      <c r="C161" s="196" t="s">
        <v>171</v>
      </c>
      <c r="D161" s="196" t="s">
        <v>134</v>
      </c>
      <c r="E161" s="197" t="s">
        <v>204</v>
      </c>
      <c r="F161" s="198" t="s">
        <v>205</v>
      </c>
      <c r="G161" s="199" t="s">
        <v>156</v>
      </c>
      <c r="H161" s="200">
        <v>18.350000000000001</v>
      </c>
      <c r="I161" s="201"/>
      <c r="J161" s="202">
        <f t="shared" si="0"/>
        <v>0</v>
      </c>
      <c r="K161" s="203"/>
      <c r="L161" s="36"/>
      <c r="M161" s="204" t="s">
        <v>1</v>
      </c>
      <c r="N161" s="205" t="s">
        <v>42</v>
      </c>
      <c r="O161" s="68"/>
      <c r="P161" s="206">
        <f t="shared" si="1"/>
        <v>0</v>
      </c>
      <c r="Q161" s="206">
        <v>0</v>
      </c>
      <c r="R161" s="206">
        <f t="shared" si="2"/>
        <v>0</v>
      </c>
      <c r="S161" s="206">
        <v>0</v>
      </c>
      <c r="T161" s="207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8" t="s">
        <v>138</v>
      </c>
      <c r="AT161" s="208" t="s">
        <v>134</v>
      </c>
      <c r="AU161" s="208" t="s">
        <v>84</v>
      </c>
      <c r="AY161" s="14" t="s">
        <v>132</v>
      </c>
      <c r="BE161" s="209">
        <f t="shared" si="4"/>
        <v>0</v>
      </c>
      <c r="BF161" s="209">
        <f t="shared" si="5"/>
        <v>0</v>
      </c>
      <c r="BG161" s="209">
        <f t="shared" si="6"/>
        <v>0</v>
      </c>
      <c r="BH161" s="209">
        <f t="shared" si="7"/>
        <v>0</v>
      </c>
      <c r="BI161" s="209">
        <f t="shared" si="8"/>
        <v>0</v>
      </c>
      <c r="BJ161" s="14" t="s">
        <v>8</v>
      </c>
      <c r="BK161" s="209">
        <f t="shared" si="9"/>
        <v>0</v>
      </c>
      <c r="BL161" s="14" t="s">
        <v>138</v>
      </c>
      <c r="BM161" s="208" t="s">
        <v>206</v>
      </c>
    </row>
    <row r="162" spans="1:65" s="2" customFormat="1" ht="21.75" customHeight="1">
      <c r="A162" s="31"/>
      <c r="B162" s="32"/>
      <c r="C162" s="196" t="s">
        <v>7</v>
      </c>
      <c r="D162" s="196" t="s">
        <v>134</v>
      </c>
      <c r="E162" s="197" t="s">
        <v>207</v>
      </c>
      <c r="F162" s="198" t="s">
        <v>208</v>
      </c>
      <c r="G162" s="199" t="s">
        <v>156</v>
      </c>
      <c r="H162" s="200">
        <v>8.4</v>
      </c>
      <c r="I162" s="201"/>
      <c r="J162" s="202">
        <f t="shared" si="0"/>
        <v>0</v>
      </c>
      <c r="K162" s="203"/>
      <c r="L162" s="36"/>
      <c r="M162" s="204" t="s">
        <v>1</v>
      </c>
      <c r="N162" s="205" t="s">
        <v>42</v>
      </c>
      <c r="O162" s="68"/>
      <c r="P162" s="206">
        <f t="shared" si="1"/>
        <v>0</v>
      </c>
      <c r="Q162" s="206">
        <v>0</v>
      </c>
      <c r="R162" s="206">
        <f t="shared" si="2"/>
        <v>0</v>
      </c>
      <c r="S162" s="206">
        <v>0</v>
      </c>
      <c r="T162" s="207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138</v>
      </c>
      <c r="AT162" s="208" t="s">
        <v>134</v>
      </c>
      <c r="AU162" s="208" t="s">
        <v>84</v>
      </c>
      <c r="AY162" s="14" t="s">
        <v>132</v>
      </c>
      <c r="BE162" s="209">
        <f t="shared" si="4"/>
        <v>0</v>
      </c>
      <c r="BF162" s="209">
        <f t="shared" si="5"/>
        <v>0</v>
      </c>
      <c r="BG162" s="209">
        <f t="shared" si="6"/>
        <v>0</v>
      </c>
      <c r="BH162" s="209">
        <f t="shared" si="7"/>
        <v>0</v>
      </c>
      <c r="BI162" s="209">
        <f t="shared" si="8"/>
        <v>0</v>
      </c>
      <c r="BJ162" s="14" t="s">
        <v>8</v>
      </c>
      <c r="BK162" s="209">
        <f t="shared" si="9"/>
        <v>0</v>
      </c>
      <c r="BL162" s="14" t="s">
        <v>138</v>
      </c>
      <c r="BM162" s="208" t="s">
        <v>209</v>
      </c>
    </row>
    <row r="163" spans="1:65" s="2" customFormat="1" ht="21.75" customHeight="1">
      <c r="A163" s="31"/>
      <c r="B163" s="32"/>
      <c r="C163" s="196" t="s">
        <v>175</v>
      </c>
      <c r="D163" s="196" t="s">
        <v>134</v>
      </c>
      <c r="E163" s="197" t="s">
        <v>210</v>
      </c>
      <c r="F163" s="198" t="s">
        <v>211</v>
      </c>
      <c r="G163" s="199" t="s">
        <v>156</v>
      </c>
      <c r="H163" s="200">
        <v>10.28</v>
      </c>
      <c r="I163" s="201"/>
      <c r="J163" s="202">
        <f t="shared" si="0"/>
        <v>0</v>
      </c>
      <c r="K163" s="203"/>
      <c r="L163" s="36"/>
      <c r="M163" s="204" t="s">
        <v>1</v>
      </c>
      <c r="N163" s="205" t="s">
        <v>42</v>
      </c>
      <c r="O163" s="68"/>
      <c r="P163" s="206">
        <f t="shared" si="1"/>
        <v>0</v>
      </c>
      <c r="Q163" s="206">
        <v>0</v>
      </c>
      <c r="R163" s="206">
        <f t="shared" si="2"/>
        <v>0</v>
      </c>
      <c r="S163" s="206">
        <v>0</v>
      </c>
      <c r="T163" s="207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138</v>
      </c>
      <c r="AT163" s="208" t="s">
        <v>134</v>
      </c>
      <c r="AU163" s="208" t="s">
        <v>84</v>
      </c>
      <c r="AY163" s="14" t="s">
        <v>132</v>
      </c>
      <c r="BE163" s="209">
        <f t="shared" si="4"/>
        <v>0</v>
      </c>
      <c r="BF163" s="209">
        <f t="shared" si="5"/>
        <v>0</v>
      </c>
      <c r="BG163" s="209">
        <f t="shared" si="6"/>
        <v>0</v>
      </c>
      <c r="BH163" s="209">
        <f t="shared" si="7"/>
        <v>0</v>
      </c>
      <c r="BI163" s="209">
        <f t="shared" si="8"/>
        <v>0</v>
      </c>
      <c r="BJ163" s="14" t="s">
        <v>8</v>
      </c>
      <c r="BK163" s="209">
        <f t="shared" si="9"/>
        <v>0</v>
      </c>
      <c r="BL163" s="14" t="s">
        <v>138</v>
      </c>
      <c r="BM163" s="208" t="s">
        <v>212</v>
      </c>
    </row>
    <row r="164" spans="1:65" s="2" customFormat="1" ht="16.5" customHeight="1">
      <c r="A164" s="31"/>
      <c r="B164" s="32"/>
      <c r="C164" s="210" t="s">
        <v>213</v>
      </c>
      <c r="D164" s="210" t="s">
        <v>214</v>
      </c>
      <c r="E164" s="211" t="s">
        <v>215</v>
      </c>
      <c r="F164" s="212" t="s">
        <v>216</v>
      </c>
      <c r="G164" s="213" t="s">
        <v>202</v>
      </c>
      <c r="H164" s="214">
        <v>17.34</v>
      </c>
      <c r="I164" s="215"/>
      <c r="J164" s="216">
        <f t="shared" si="0"/>
        <v>0</v>
      </c>
      <c r="K164" s="217"/>
      <c r="L164" s="218"/>
      <c r="M164" s="219" t="s">
        <v>1</v>
      </c>
      <c r="N164" s="220" t="s">
        <v>42</v>
      </c>
      <c r="O164" s="68"/>
      <c r="P164" s="206">
        <f t="shared" si="1"/>
        <v>0</v>
      </c>
      <c r="Q164" s="206">
        <v>1</v>
      </c>
      <c r="R164" s="206">
        <f t="shared" si="2"/>
        <v>17.34</v>
      </c>
      <c r="S164" s="206">
        <v>0</v>
      </c>
      <c r="T164" s="207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148</v>
      </c>
      <c r="AT164" s="208" t="s">
        <v>214</v>
      </c>
      <c r="AU164" s="208" t="s">
        <v>84</v>
      </c>
      <c r="AY164" s="14" t="s">
        <v>132</v>
      </c>
      <c r="BE164" s="209">
        <f t="shared" si="4"/>
        <v>0</v>
      </c>
      <c r="BF164" s="209">
        <f t="shared" si="5"/>
        <v>0</v>
      </c>
      <c r="BG164" s="209">
        <f t="shared" si="6"/>
        <v>0</v>
      </c>
      <c r="BH164" s="209">
        <f t="shared" si="7"/>
        <v>0</v>
      </c>
      <c r="BI164" s="209">
        <f t="shared" si="8"/>
        <v>0</v>
      </c>
      <c r="BJ164" s="14" t="s">
        <v>8</v>
      </c>
      <c r="BK164" s="209">
        <f t="shared" si="9"/>
        <v>0</v>
      </c>
      <c r="BL164" s="14" t="s">
        <v>138</v>
      </c>
      <c r="BM164" s="208" t="s">
        <v>217</v>
      </c>
    </row>
    <row r="165" spans="1:65" s="2" customFormat="1" ht="21.75" customHeight="1">
      <c r="A165" s="31"/>
      <c r="B165" s="32"/>
      <c r="C165" s="196" t="s">
        <v>178</v>
      </c>
      <c r="D165" s="196" t="s">
        <v>134</v>
      </c>
      <c r="E165" s="197" t="s">
        <v>218</v>
      </c>
      <c r="F165" s="198" t="s">
        <v>219</v>
      </c>
      <c r="G165" s="199" t="s">
        <v>156</v>
      </c>
      <c r="H165" s="200">
        <v>21.39</v>
      </c>
      <c r="I165" s="201"/>
      <c r="J165" s="202">
        <f t="shared" si="0"/>
        <v>0</v>
      </c>
      <c r="K165" s="203"/>
      <c r="L165" s="36"/>
      <c r="M165" s="204" t="s">
        <v>1</v>
      </c>
      <c r="N165" s="205" t="s">
        <v>42</v>
      </c>
      <c r="O165" s="68"/>
      <c r="P165" s="206">
        <f t="shared" si="1"/>
        <v>0</v>
      </c>
      <c r="Q165" s="206">
        <v>0</v>
      </c>
      <c r="R165" s="206">
        <f t="shared" si="2"/>
        <v>0</v>
      </c>
      <c r="S165" s="206">
        <v>0</v>
      </c>
      <c r="T165" s="207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8" t="s">
        <v>138</v>
      </c>
      <c r="AT165" s="208" t="s">
        <v>134</v>
      </c>
      <c r="AU165" s="208" t="s">
        <v>84</v>
      </c>
      <c r="AY165" s="14" t="s">
        <v>132</v>
      </c>
      <c r="BE165" s="209">
        <f t="shared" si="4"/>
        <v>0</v>
      </c>
      <c r="BF165" s="209">
        <f t="shared" si="5"/>
        <v>0</v>
      </c>
      <c r="BG165" s="209">
        <f t="shared" si="6"/>
        <v>0</v>
      </c>
      <c r="BH165" s="209">
        <f t="shared" si="7"/>
        <v>0</v>
      </c>
      <c r="BI165" s="209">
        <f t="shared" si="8"/>
        <v>0</v>
      </c>
      <c r="BJ165" s="14" t="s">
        <v>8</v>
      </c>
      <c r="BK165" s="209">
        <f t="shared" si="9"/>
        <v>0</v>
      </c>
      <c r="BL165" s="14" t="s">
        <v>138</v>
      </c>
      <c r="BM165" s="208" t="s">
        <v>220</v>
      </c>
    </row>
    <row r="166" spans="1:65" s="2" customFormat="1" ht="21.75" customHeight="1">
      <c r="A166" s="31"/>
      <c r="B166" s="32"/>
      <c r="C166" s="196" t="s">
        <v>221</v>
      </c>
      <c r="D166" s="196" t="s">
        <v>134</v>
      </c>
      <c r="E166" s="197" t="s">
        <v>218</v>
      </c>
      <c r="F166" s="198" t="s">
        <v>219</v>
      </c>
      <c r="G166" s="199" t="s">
        <v>156</v>
      </c>
      <c r="H166" s="200">
        <v>23.27</v>
      </c>
      <c r="I166" s="201"/>
      <c r="J166" s="202">
        <f t="shared" si="0"/>
        <v>0</v>
      </c>
      <c r="K166" s="203"/>
      <c r="L166" s="36"/>
      <c r="M166" s="204" t="s">
        <v>1</v>
      </c>
      <c r="N166" s="205" t="s">
        <v>42</v>
      </c>
      <c r="O166" s="68"/>
      <c r="P166" s="206">
        <f t="shared" si="1"/>
        <v>0</v>
      </c>
      <c r="Q166" s="206">
        <v>0</v>
      </c>
      <c r="R166" s="206">
        <f t="shared" si="2"/>
        <v>0</v>
      </c>
      <c r="S166" s="206">
        <v>0</v>
      </c>
      <c r="T166" s="207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138</v>
      </c>
      <c r="AT166" s="208" t="s">
        <v>134</v>
      </c>
      <c r="AU166" s="208" t="s">
        <v>84</v>
      </c>
      <c r="AY166" s="14" t="s">
        <v>132</v>
      </c>
      <c r="BE166" s="209">
        <f t="shared" si="4"/>
        <v>0</v>
      </c>
      <c r="BF166" s="209">
        <f t="shared" si="5"/>
        <v>0</v>
      </c>
      <c r="BG166" s="209">
        <f t="shared" si="6"/>
        <v>0</v>
      </c>
      <c r="BH166" s="209">
        <f t="shared" si="7"/>
        <v>0</v>
      </c>
      <c r="BI166" s="209">
        <f t="shared" si="8"/>
        <v>0</v>
      </c>
      <c r="BJ166" s="14" t="s">
        <v>8</v>
      </c>
      <c r="BK166" s="209">
        <f t="shared" si="9"/>
        <v>0</v>
      </c>
      <c r="BL166" s="14" t="s">
        <v>138</v>
      </c>
      <c r="BM166" s="208" t="s">
        <v>222</v>
      </c>
    </row>
    <row r="167" spans="1:65" s="2" customFormat="1" ht="21.75" customHeight="1">
      <c r="A167" s="31"/>
      <c r="B167" s="32"/>
      <c r="C167" s="196" t="s">
        <v>182</v>
      </c>
      <c r="D167" s="196" t="s">
        <v>134</v>
      </c>
      <c r="E167" s="197" t="s">
        <v>223</v>
      </c>
      <c r="F167" s="198" t="s">
        <v>224</v>
      </c>
      <c r="G167" s="199" t="s">
        <v>137</v>
      </c>
      <c r="H167" s="200">
        <v>175.68</v>
      </c>
      <c r="I167" s="201"/>
      <c r="J167" s="202">
        <f t="shared" si="0"/>
        <v>0</v>
      </c>
      <c r="K167" s="203"/>
      <c r="L167" s="36"/>
      <c r="M167" s="204" t="s">
        <v>1</v>
      </c>
      <c r="N167" s="205" t="s">
        <v>42</v>
      </c>
      <c r="O167" s="68"/>
      <c r="P167" s="206">
        <f t="shared" si="1"/>
        <v>0</v>
      </c>
      <c r="Q167" s="206">
        <v>0</v>
      </c>
      <c r="R167" s="206">
        <f t="shared" si="2"/>
        <v>0</v>
      </c>
      <c r="S167" s="206">
        <v>0</v>
      </c>
      <c r="T167" s="207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138</v>
      </c>
      <c r="AT167" s="208" t="s">
        <v>134</v>
      </c>
      <c r="AU167" s="208" t="s">
        <v>84</v>
      </c>
      <c r="AY167" s="14" t="s">
        <v>132</v>
      </c>
      <c r="BE167" s="209">
        <f t="shared" si="4"/>
        <v>0</v>
      </c>
      <c r="BF167" s="209">
        <f t="shared" si="5"/>
        <v>0</v>
      </c>
      <c r="BG167" s="209">
        <f t="shared" si="6"/>
        <v>0</v>
      </c>
      <c r="BH167" s="209">
        <f t="shared" si="7"/>
        <v>0</v>
      </c>
      <c r="BI167" s="209">
        <f t="shared" si="8"/>
        <v>0</v>
      </c>
      <c r="BJ167" s="14" t="s">
        <v>8</v>
      </c>
      <c r="BK167" s="209">
        <f t="shared" si="9"/>
        <v>0</v>
      </c>
      <c r="BL167" s="14" t="s">
        <v>138</v>
      </c>
      <c r="BM167" s="208" t="s">
        <v>225</v>
      </c>
    </row>
    <row r="168" spans="1:65" s="2" customFormat="1" ht="16.5" customHeight="1">
      <c r="A168" s="31"/>
      <c r="B168" s="32"/>
      <c r="C168" s="210" t="s">
        <v>226</v>
      </c>
      <c r="D168" s="210" t="s">
        <v>214</v>
      </c>
      <c r="E168" s="211" t="s">
        <v>227</v>
      </c>
      <c r="F168" s="212" t="s">
        <v>228</v>
      </c>
      <c r="G168" s="213" t="s">
        <v>229</v>
      </c>
      <c r="H168" s="214">
        <v>5.43</v>
      </c>
      <c r="I168" s="215"/>
      <c r="J168" s="216">
        <f t="shared" si="0"/>
        <v>0</v>
      </c>
      <c r="K168" s="217"/>
      <c r="L168" s="218"/>
      <c r="M168" s="219" t="s">
        <v>1</v>
      </c>
      <c r="N168" s="220" t="s">
        <v>42</v>
      </c>
      <c r="O168" s="68"/>
      <c r="P168" s="206">
        <f t="shared" si="1"/>
        <v>0</v>
      </c>
      <c r="Q168" s="206">
        <v>1E-3</v>
      </c>
      <c r="R168" s="206">
        <f t="shared" si="2"/>
        <v>5.4299999999999999E-3</v>
      </c>
      <c r="S168" s="206">
        <v>0</v>
      </c>
      <c r="T168" s="207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8" t="s">
        <v>148</v>
      </c>
      <c r="AT168" s="208" t="s">
        <v>214</v>
      </c>
      <c r="AU168" s="208" t="s">
        <v>84</v>
      </c>
      <c r="AY168" s="14" t="s">
        <v>132</v>
      </c>
      <c r="BE168" s="209">
        <f t="shared" si="4"/>
        <v>0</v>
      </c>
      <c r="BF168" s="209">
        <f t="shared" si="5"/>
        <v>0</v>
      </c>
      <c r="BG168" s="209">
        <f t="shared" si="6"/>
        <v>0</v>
      </c>
      <c r="BH168" s="209">
        <f t="shared" si="7"/>
        <v>0</v>
      </c>
      <c r="BI168" s="209">
        <f t="shared" si="8"/>
        <v>0</v>
      </c>
      <c r="BJ168" s="14" t="s">
        <v>8</v>
      </c>
      <c r="BK168" s="209">
        <f t="shared" si="9"/>
        <v>0</v>
      </c>
      <c r="BL168" s="14" t="s">
        <v>138</v>
      </c>
      <c r="BM168" s="208" t="s">
        <v>230</v>
      </c>
    </row>
    <row r="169" spans="1:65" s="2" customFormat="1" ht="16.5" customHeight="1">
      <c r="A169" s="31"/>
      <c r="B169" s="32"/>
      <c r="C169" s="196" t="s">
        <v>185</v>
      </c>
      <c r="D169" s="196" t="s">
        <v>134</v>
      </c>
      <c r="E169" s="197" t="s">
        <v>231</v>
      </c>
      <c r="F169" s="198" t="s">
        <v>232</v>
      </c>
      <c r="G169" s="199" t="s">
        <v>137</v>
      </c>
      <c r="H169" s="200">
        <v>163</v>
      </c>
      <c r="I169" s="201"/>
      <c r="J169" s="202">
        <f t="shared" si="0"/>
        <v>0</v>
      </c>
      <c r="K169" s="203"/>
      <c r="L169" s="36"/>
      <c r="M169" s="204" t="s">
        <v>1</v>
      </c>
      <c r="N169" s="205" t="s">
        <v>42</v>
      </c>
      <c r="O169" s="68"/>
      <c r="P169" s="206">
        <f t="shared" si="1"/>
        <v>0</v>
      </c>
      <c r="Q169" s="206">
        <v>0</v>
      </c>
      <c r="R169" s="206">
        <f t="shared" si="2"/>
        <v>0</v>
      </c>
      <c r="S169" s="206">
        <v>0</v>
      </c>
      <c r="T169" s="207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138</v>
      </c>
      <c r="AT169" s="208" t="s">
        <v>134</v>
      </c>
      <c r="AU169" s="208" t="s">
        <v>84</v>
      </c>
      <c r="AY169" s="14" t="s">
        <v>132</v>
      </c>
      <c r="BE169" s="209">
        <f t="shared" si="4"/>
        <v>0</v>
      </c>
      <c r="BF169" s="209">
        <f t="shared" si="5"/>
        <v>0</v>
      </c>
      <c r="BG169" s="209">
        <f t="shared" si="6"/>
        <v>0</v>
      </c>
      <c r="BH169" s="209">
        <f t="shared" si="7"/>
        <v>0</v>
      </c>
      <c r="BI169" s="209">
        <f t="shared" si="8"/>
        <v>0</v>
      </c>
      <c r="BJ169" s="14" t="s">
        <v>8</v>
      </c>
      <c r="BK169" s="209">
        <f t="shared" si="9"/>
        <v>0</v>
      </c>
      <c r="BL169" s="14" t="s">
        <v>138</v>
      </c>
      <c r="BM169" s="208" t="s">
        <v>233</v>
      </c>
    </row>
    <row r="170" spans="1:65" s="2" customFormat="1" ht="16.5" customHeight="1">
      <c r="A170" s="31"/>
      <c r="B170" s="32"/>
      <c r="C170" s="196" t="s">
        <v>234</v>
      </c>
      <c r="D170" s="196" t="s">
        <v>134</v>
      </c>
      <c r="E170" s="197" t="s">
        <v>235</v>
      </c>
      <c r="F170" s="198" t="s">
        <v>236</v>
      </c>
      <c r="G170" s="199" t="s">
        <v>137</v>
      </c>
      <c r="H170" s="200">
        <v>100.72</v>
      </c>
      <c r="I170" s="201"/>
      <c r="J170" s="202">
        <f t="shared" si="0"/>
        <v>0</v>
      </c>
      <c r="K170" s="203"/>
      <c r="L170" s="36"/>
      <c r="M170" s="204" t="s">
        <v>1</v>
      </c>
      <c r="N170" s="205" t="s">
        <v>42</v>
      </c>
      <c r="O170" s="68"/>
      <c r="P170" s="206">
        <f t="shared" si="1"/>
        <v>0</v>
      </c>
      <c r="Q170" s="206">
        <v>0</v>
      </c>
      <c r="R170" s="206">
        <f t="shared" si="2"/>
        <v>0</v>
      </c>
      <c r="S170" s="206">
        <v>0</v>
      </c>
      <c r="T170" s="207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138</v>
      </c>
      <c r="AT170" s="208" t="s">
        <v>134</v>
      </c>
      <c r="AU170" s="208" t="s">
        <v>84</v>
      </c>
      <c r="AY170" s="14" t="s">
        <v>132</v>
      </c>
      <c r="BE170" s="209">
        <f t="shared" si="4"/>
        <v>0</v>
      </c>
      <c r="BF170" s="209">
        <f t="shared" si="5"/>
        <v>0</v>
      </c>
      <c r="BG170" s="209">
        <f t="shared" si="6"/>
        <v>0</v>
      </c>
      <c r="BH170" s="209">
        <f t="shared" si="7"/>
        <v>0</v>
      </c>
      <c r="BI170" s="209">
        <f t="shared" si="8"/>
        <v>0</v>
      </c>
      <c r="BJ170" s="14" t="s">
        <v>8</v>
      </c>
      <c r="BK170" s="209">
        <f t="shared" si="9"/>
        <v>0</v>
      </c>
      <c r="BL170" s="14" t="s">
        <v>138</v>
      </c>
      <c r="BM170" s="208" t="s">
        <v>237</v>
      </c>
    </row>
    <row r="171" spans="1:65" s="2" customFormat="1" ht="16.5" customHeight="1">
      <c r="A171" s="31"/>
      <c r="B171" s="32"/>
      <c r="C171" s="196" t="s">
        <v>188</v>
      </c>
      <c r="D171" s="196" t="s">
        <v>134</v>
      </c>
      <c r="E171" s="197" t="s">
        <v>238</v>
      </c>
      <c r="F171" s="198" t="s">
        <v>239</v>
      </c>
      <c r="G171" s="199" t="s">
        <v>137</v>
      </c>
      <c r="H171" s="200">
        <v>16.8</v>
      </c>
      <c r="I171" s="201"/>
      <c r="J171" s="202">
        <f t="shared" si="0"/>
        <v>0</v>
      </c>
      <c r="K171" s="203"/>
      <c r="L171" s="36"/>
      <c r="M171" s="204" t="s">
        <v>1</v>
      </c>
      <c r="N171" s="205" t="s">
        <v>42</v>
      </c>
      <c r="O171" s="68"/>
      <c r="P171" s="206">
        <f t="shared" si="1"/>
        <v>0</v>
      </c>
      <c r="Q171" s="206">
        <v>0</v>
      </c>
      <c r="R171" s="206">
        <f t="shared" si="2"/>
        <v>0</v>
      </c>
      <c r="S171" s="206">
        <v>0</v>
      </c>
      <c r="T171" s="207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138</v>
      </c>
      <c r="AT171" s="208" t="s">
        <v>134</v>
      </c>
      <c r="AU171" s="208" t="s">
        <v>84</v>
      </c>
      <c r="AY171" s="14" t="s">
        <v>132</v>
      </c>
      <c r="BE171" s="209">
        <f t="shared" si="4"/>
        <v>0</v>
      </c>
      <c r="BF171" s="209">
        <f t="shared" si="5"/>
        <v>0</v>
      </c>
      <c r="BG171" s="209">
        <f t="shared" si="6"/>
        <v>0</v>
      </c>
      <c r="BH171" s="209">
        <f t="shared" si="7"/>
        <v>0</v>
      </c>
      <c r="BI171" s="209">
        <f t="shared" si="8"/>
        <v>0</v>
      </c>
      <c r="BJ171" s="14" t="s">
        <v>8</v>
      </c>
      <c r="BK171" s="209">
        <f t="shared" si="9"/>
        <v>0</v>
      </c>
      <c r="BL171" s="14" t="s">
        <v>138</v>
      </c>
      <c r="BM171" s="208" t="s">
        <v>240</v>
      </c>
    </row>
    <row r="172" spans="1:65" s="2" customFormat="1" ht="21.75" customHeight="1">
      <c r="A172" s="31"/>
      <c r="B172" s="32"/>
      <c r="C172" s="196" t="s">
        <v>241</v>
      </c>
      <c r="D172" s="196" t="s">
        <v>134</v>
      </c>
      <c r="E172" s="197" t="s">
        <v>242</v>
      </c>
      <c r="F172" s="198" t="s">
        <v>243</v>
      </c>
      <c r="G172" s="199" t="s">
        <v>137</v>
      </c>
      <c r="H172" s="200">
        <v>163</v>
      </c>
      <c r="I172" s="201"/>
      <c r="J172" s="202">
        <f t="shared" si="0"/>
        <v>0</v>
      </c>
      <c r="K172" s="203"/>
      <c r="L172" s="36"/>
      <c r="M172" s="204" t="s">
        <v>1</v>
      </c>
      <c r="N172" s="205" t="s">
        <v>42</v>
      </c>
      <c r="O172" s="68"/>
      <c r="P172" s="206">
        <f t="shared" si="1"/>
        <v>0</v>
      </c>
      <c r="Q172" s="206">
        <v>0</v>
      </c>
      <c r="R172" s="206">
        <f t="shared" si="2"/>
        <v>0</v>
      </c>
      <c r="S172" s="206">
        <v>0</v>
      </c>
      <c r="T172" s="207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138</v>
      </c>
      <c r="AT172" s="208" t="s">
        <v>134</v>
      </c>
      <c r="AU172" s="208" t="s">
        <v>84</v>
      </c>
      <c r="AY172" s="14" t="s">
        <v>132</v>
      </c>
      <c r="BE172" s="209">
        <f t="shared" si="4"/>
        <v>0</v>
      </c>
      <c r="BF172" s="209">
        <f t="shared" si="5"/>
        <v>0</v>
      </c>
      <c r="BG172" s="209">
        <f t="shared" si="6"/>
        <v>0</v>
      </c>
      <c r="BH172" s="209">
        <f t="shared" si="7"/>
        <v>0</v>
      </c>
      <c r="BI172" s="209">
        <f t="shared" si="8"/>
        <v>0</v>
      </c>
      <c r="BJ172" s="14" t="s">
        <v>8</v>
      </c>
      <c r="BK172" s="209">
        <f t="shared" si="9"/>
        <v>0</v>
      </c>
      <c r="BL172" s="14" t="s">
        <v>138</v>
      </c>
      <c r="BM172" s="208" t="s">
        <v>244</v>
      </c>
    </row>
    <row r="173" spans="1:65" s="2" customFormat="1" ht="21.75" customHeight="1">
      <c r="A173" s="31"/>
      <c r="B173" s="32"/>
      <c r="C173" s="196" t="s">
        <v>191</v>
      </c>
      <c r="D173" s="196" t="s">
        <v>134</v>
      </c>
      <c r="E173" s="197" t="s">
        <v>245</v>
      </c>
      <c r="F173" s="198" t="s">
        <v>246</v>
      </c>
      <c r="G173" s="199" t="s">
        <v>137</v>
      </c>
      <c r="H173" s="200">
        <v>12.68</v>
      </c>
      <c r="I173" s="201"/>
      <c r="J173" s="202">
        <f t="shared" si="0"/>
        <v>0</v>
      </c>
      <c r="K173" s="203"/>
      <c r="L173" s="36"/>
      <c r="M173" s="204" t="s">
        <v>1</v>
      </c>
      <c r="N173" s="205" t="s">
        <v>42</v>
      </c>
      <c r="O173" s="68"/>
      <c r="P173" s="206">
        <f t="shared" si="1"/>
        <v>0</v>
      </c>
      <c r="Q173" s="206">
        <v>0</v>
      </c>
      <c r="R173" s="206">
        <f t="shared" si="2"/>
        <v>0</v>
      </c>
      <c r="S173" s="206">
        <v>0</v>
      </c>
      <c r="T173" s="207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138</v>
      </c>
      <c r="AT173" s="208" t="s">
        <v>134</v>
      </c>
      <c r="AU173" s="208" t="s">
        <v>84</v>
      </c>
      <c r="AY173" s="14" t="s">
        <v>132</v>
      </c>
      <c r="BE173" s="209">
        <f t="shared" si="4"/>
        <v>0</v>
      </c>
      <c r="BF173" s="209">
        <f t="shared" si="5"/>
        <v>0</v>
      </c>
      <c r="BG173" s="209">
        <f t="shared" si="6"/>
        <v>0</v>
      </c>
      <c r="BH173" s="209">
        <f t="shared" si="7"/>
        <v>0</v>
      </c>
      <c r="BI173" s="209">
        <f t="shared" si="8"/>
        <v>0</v>
      </c>
      <c r="BJ173" s="14" t="s">
        <v>8</v>
      </c>
      <c r="BK173" s="209">
        <f t="shared" si="9"/>
        <v>0</v>
      </c>
      <c r="BL173" s="14" t="s">
        <v>138</v>
      </c>
      <c r="BM173" s="208" t="s">
        <v>247</v>
      </c>
    </row>
    <row r="174" spans="1:65" s="2" customFormat="1" ht="16.5" customHeight="1">
      <c r="A174" s="31"/>
      <c r="B174" s="32"/>
      <c r="C174" s="196" t="s">
        <v>248</v>
      </c>
      <c r="D174" s="196" t="s">
        <v>134</v>
      </c>
      <c r="E174" s="197" t="s">
        <v>249</v>
      </c>
      <c r="F174" s="198" t="s">
        <v>250</v>
      </c>
      <c r="G174" s="199" t="s">
        <v>144</v>
      </c>
      <c r="H174" s="200">
        <v>4</v>
      </c>
      <c r="I174" s="201"/>
      <c r="J174" s="202">
        <f t="shared" si="0"/>
        <v>0</v>
      </c>
      <c r="K174" s="203"/>
      <c r="L174" s="36"/>
      <c r="M174" s="204" t="s">
        <v>1</v>
      </c>
      <c r="N174" s="205" t="s">
        <v>42</v>
      </c>
      <c r="O174" s="68"/>
      <c r="P174" s="206">
        <f t="shared" si="1"/>
        <v>0</v>
      </c>
      <c r="Q174" s="206">
        <v>0</v>
      </c>
      <c r="R174" s="206">
        <f t="shared" si="2"/>
        <v>0</v>
      </c>
      <c r="S174" s="206">
        <v>0</v>
      </c>
      <c r="T174" s="207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138</v>
      </c>
      <c r="AT174" s="208" t="s">
        <v>134</v>
      </c>
      <c r="AU174" s="208" t="s">
        <v>84</v>
      </c>
      <c r="AY174" s="14" t="s">
        <v>132</v>
      </c>
      <c r="BE174" s="209">
        <f t="shared" si="4"/>
        <v>0</v>
      </c>
      <c r="BF174" s="209">
        <f t="shared" si="5"/>
        <v>0</v>
      </c>
      <c r="BG174" s="209">
        <f t="shared" si="6"/>
        <v>0</v>
      </c>
      <c r="BH174" s="209">
        <f t="shared" si="7"/>
        <v>0</v>
      </c>
      <c r="BI174" s="209">
        <f t="shared" si="8"/>
        <v>0</v>
      </c>
      <c r="BJ174" s="14" t="s">
        <v>8</v>
      </c>
      <c r="BK174" s="209">
        <f t="shared" si="9"/>
        <v>0</v>
      </c>
      <c r="BL174" s="14" t="s">
        <v>138</v>
      </c>
      <c r="BM174" s="208" t="s">
        <v>251</v>
      </c>
    </row>
    <row r="175" spans="1:65" s="12" customFormat="1" ht="22.9" customHeight="1">
      <c r="B175" s="180"/>
      <c r="C175" s="181"/>
      <c r="D175" s="182" t="s">
        <v>76</v>
      </c>
      <c r="E175" s="194" t="s">
        <v>84</v>
      </c>
      <c r="F175" s="194" t="s">
        <v>252</v>
      </c>
      <c r="G175" s="181"/>
      <c r="H175" s="181"/>
      <c r="I175" s="184"/>
      <c r="J175" s="195">
        <f>BK175</f>
        <v>0</v>
      </c>
      <c r="K175" s="181"/>
      <c r="L175" s="186"/>
      <c r="M175" s="187"/>
      <c r="N175" s="188"/>
      <c r="O175" s="188"/>
      <c r="P175" s="189">
        <f>SUM(P176:P181)</f>
        <v>0</v>
      </c>
      <c r="Q175" s="188"/>
      <c r="R175" s="189">
        <f>SUM(R176:R181)</f>
        <v>10.195588091760001</v>
      </c>
      <c r="S175" s="188"/>
      <c r="T175" s="190">
        <f>SUM(T176:T181)</f>
        <v>0</v>
      </c>
      <c r="AR175" s="191" t="s">
        <v>8</v>
      </c>
      <c r="AT175" s="192" t="s">
        <v>76</v>
      </c>
      <c r="AU175" s="192" t="s">
        <v>8</v>
      </c>
      <c r="AY175" s="191" t="s">
        <v>132</v>
      </c>
      <c r="BK175" s="193">
        <f>SUM(BK176:BK181)</f>
        <v>0</v>
      </c>
    </row>
    <row r="176" spans="1:65" s="2" customFormat="1" ht="21.75" customHeight="1">
      <c r="A176" s="31"/>
      <c r="B176" s="32"/>
      <c r="C176" s="196" t="s">
        <v>195</v>
      </c>
      <c r="D176" s="196" t="s">
        <v>134</v>
      </c>
      <c r="E176" s="197" t="s">
        <v>253</v>
      </c>
      <c r="F176" s="198" t="s">
        <v>254</v>
      </c>
      <c r="G176" s="199" t="s">
        <v>156</v>
      </c>
      <c r="H176" s="200">
        <v>0.56999999999999995</v>
      </c>
      <c r="I176" s="201"/>
      <c r="J176" s="202">
        <f t="shared" ref="J176:J181" si="10">ROUND(I176*H176,0)</f>
        <v>0</v>
      </c>
      <c r="K176" s="203"/>
      <c r="L176" s="36"/>
      <c r="M176" s="204" t="s">
        <v>1</v>
      </c>
      <c r="N176" s="205" t="s">
        <v>42</v>
      </c>
      <c r="O176" s="68"/>
      <c r="P176" s="206">
        <f t="shared" ref="P176:P181" si="11">O176*H176</f>
        <v>0</v>
      </c>
      <c r="Q176" s="206">
        <v>1.63</v>
      </c>
      <c r="R176" s="206">
        <f t="shared" ref="R176:R181" si="12">Q176*H176</f>
        <v>0.92909999999999981</v>
      </c>
      <c r="S176" s="206">
        <v>0</v>
      </c>
      <c r="T176" s="207">
        <f t="shared" ref="T176:T181" si="13"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138</v>
      </c>
      <c r="AT176" s="208" t="s">
        <v>134</v>
      </c>
      <c r="AU176" s="208" t="s">
        <v>84</v>
      </c>
      <c r="AY176" s="14" t="s">
        <v>132</v>
      </c>
      <c r="BE176" s="209">
        <f t="shared" ref="BE176:BE181" si="14">IF(N176="základní",J176,0)</f>
        <v>0</v>
      </c>
      <c r="BF176" s="209">
        <f t="shared" ref="BF176:BF181" si="15">IF(N176="snížená",J176,0)</f>
        <v>0</v>
      </c>
      <c r="BG176" s="209">
        <f t="shared" ref="BG176:BG181" si="16">IF(N176="zákl. přenesená",J176,0)</f>
        <v>0</v>
      </c>
      <c r="BH176" s="209">
        <f t="shared" ref="BH176:BH181" si="17">IF(N176="sníž. přenesená",J176,0)</f>
        <v>0</v>
      </c>
      <c r="BI176" s="209">
        <f t="shared" ref="BI176:BI181" si="18">IF(N176="nulová",J176,0)</f>
        <v>0</v>
      </c>
      <c r="BJ176" s="14" t="s">
        <v>8</v>
      </c>
      <c r="BK176" s="209">
        <f t="shared" ref="BK176:BK181" si="19">ROUND(I176*H176,0)</f>
        <v>0</v>
      </c>
      <c r="BL176" s="14" t="s">
        <v>138</v>
      </c>
      <c r="BM176" s="208" t="s">
        <v>255</v>
      </c>
    </row>
    <row r="177" spans="1:65" s="2" customFormat="1" ht="21.75" customHeight="1">
      <c r="A177" s="31"/>
      <c r="B177" s="32"/>
      <c r="C177" s="196" t="s">
        <v>256</v>
      </c>
      <c r="D177" s="196" t="s">
        <v>134</v>
      </c>
      <c r="E177" s="197" t="s">
        <v>257</v>
      </c>
      <c r="F177" s="198" t="s">
        <v>258</v>
      </c>
      <c r="G177" s="199" t="s">
        <v>156</v>
      </c>
      <c r="H177" s="200">
        <v>3.5</v>
      </c>
      <c r="I177" s="201"/>
      <c r="J177" s="202">
        <f t="shared" si="10"/>
        <v>0</v>
      </c>
      <c r="K177" s="203"/>
      <c r="L177" s="36"/>
      <c r="M177" s="204" t="s">
        <v>1</v>
      </c>
      <c r="N177" s="205" t="s">
        <v>42</v>
      </c>
      <c r="O177" s="68"/>
      <c r="P177" s="206">
        <f t="shared" si="11"/>
        <v>0</v>
      </c>
      <c r="Q177" s="206">
        <v>2.5262479999999998</v>
      </c>
      <c r="R177" s="206">
        <f t="shared" si="12"/>
        <v>8.8418679999999998</v>
      </c>
      <c r="S177" s="206">
        <v>0</v>
      </c>
      <c r="T177" s="207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8" t="s">
        <v>138</v>
      </c>
      <c r="AT177" s="208" t="s">
        <v>134</v>
      </c>
      <c r="AU177" s="208" t="s">
        <v>84</v>
      </c>
      <c r="AY177" s="14" t="s">
        <v>132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4" t="s">
        <v>8</v>
      </c>
      <c r="BK177" s="209">
        <f t="shared" si="19"/>
        <v>0</v>
      </c>
      <c r="BL177" s="14" t="s">
        <v>138</v>
      </c>
      <c r="BM177" s="208" t="s">
        <v>259</v>
      </c>
    </row>
    <row r="178" spans="1:65" s="2" customFormat="1" ht="16.5" customHeight="1">
      <c r="A178" s="31"/>
      <c r="B178" s="32"/>
      <c r="C178" s="196" t="s">
        <v>203</v>
      </c>
      <c r="D178" s="196" t="s">
        <v>134</v>
      </c>
      <c r="E178" s="197" t="s">
        <v>260</v>
      </c>
      <c r="F178" s="198" t="s">
        <v>261</v>
      </c>
      <c r="G178" s="199" t="s">
        <v>137</v>
      </c>
      <c r="H178" s="200">
        <v>11.52</v>
      </c>
      <c r="I178" s="201"/>
      <c r="J178" s="202">
        <f t="shared" si="10"/>
        <v>0</v>
      </c>
      <c r="K178" s="203"/>
      <c r="L178" s="36"/>
      <c r="M178" s="204" t="s">
        <v>1</v>
      </c>
      <c r="N178" s="205" t="s">
        <v>42</v>
      </c>
      <c r="O178" s="68"/>
      <c r="P178" s="206">
        <f t="shared" si="11"/>
        <v>0</v>
      </c>
      <c r="Q178" s="206">
        <v>1.4357E-3</v>
      </c>
      <c r="R178" s="206">
        <f t="shared" si="12"/>
        <v>1.6539264000000001E-2</v>
      </c>
      <c r="S178" s="206">
        <v>0</v>
      </c>
      <c r="T178" s="207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138</v>
      </c>
      <c r="AT178" s="208" t="s">
        <v>134</v>
      </c>
      <c r="AU178" s="208" t="s">
        <v>84</v>
      </c>
      <c r="AY178" s="14" t="s">
        <v>132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4" t="s">
        <v>8</v>
      </c>
      <c r="BK178" s="209">
        <f t="shared" si="19"/>
        <v>0</v>
      </c>
      <c r="BL178" s="14" t="s">
        <v>138</v>
      </c>
      <c r="BM178" s="208" t="s">
        <v>262</v>
      </c>
    </row>
    <row r="179" spans="1:65" s="2" customFormat="1" ht="21.75" customHeight="1">
      <c r="A179" s="31"/>
      <c r="B179" s="32"/>
      <c r="C179" s="196" t="s">
        <v>263</v>
      </c>
      <c r="D179" s="196" t="s">
        <v>134</v>
      </c>
      <c r="E179" s="197" t="s">
        <v>264</v>
      </c>
      <c r="F179" s="198" t="s">
        <v>265</v>
      </c>
      <c r="G179" s="199" t="s">
        <v>137</v>
      </c>
      <c r="H179" s="200">
        <v>0.4</v>
      </c>
      <c r="I179" s="201"/>
      <c r="J179" s="202">
        <f t="shared" si="10"/>
        <v>0</v>
      </c>
      <c r="K179" s="203"/>
      <c r="L179" s="36"/>
      <c r="M179" s="204" t="s">
        <v>1</v>
      </c>
      <c r="N179" s="205" t="s">
        <v>42</v>
      </c>
      <c r="O179" s="68"/>
      <c r="P179" s="206">
        <f t="shared" si="11"/>
        <v>0</v>
      </c>
      <c r="Q179" s="206">
        <v>6.9036944000000003E-3</v>
      </c>
      <c r="R179" s="206">
        <f t="shared" si="12"/>
        <v>2.7614777600000005E-3</v>
      </c>
      <c r="S179" s="206">
        <v>0</v>
      </c>
      <c r="T179" s="207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8" t="s">
        <v>138</v>
      </c>
      <c r="AT179" s="208" t="s">
        <v>134</v>
      </c>
      <c r="AU179" s="208" t="s">
        <v>84</v>
      </c>
      <c r="AY179" s="14" t="s">
        <v>132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4" t="s">
        <v>8</v>
      </c>
      <c r="BK179" s="209">
        <f t="shared" si="19"/>
        <v>0</v>
      </c>
      <c r="BL179" s="14" t="s">
        <v>138</v>
      </c>
      <c r="BM179" s="208" t="s">
        <v>266</v>
      </c>
    </row>
    <row r="180" spans="1:65" s="2" customFormat="1" ht="16.5" customHeight="1">
      <c r="A180" s="31"/>
      <c r="B180" s="32"/>
      <c r="C180" s="196" t="s">
        <v>206</v>
      </c>
      <c r="D180" s="196" t="s">
        <v>134</v>
      </c>
      <c r="E180" s="197" t="s">
        <v>267</v>
      </c>
      <c r="F180" s="198" t="s">
        <v>268</v>
      </c>
      <c r="G180" s="199" t="s">
        <v>137</v>
      </c>
      <c r="H180" s="200">
        <v>11.52</v>
      </c>
      <c r="I180" s="201"/>
      <c r="J180" s="202">
        <f t="shared" si="10"/>
        <v>0</v>
      </c>
      <c r="K180" s="203"/>
      <c r="L180" s="36"/>
      <c r="M180" s="204" t="s">
        <v>1</v>
      </c>
      <c r="N180" s="205" t="s">
        <v>42</v>
      </c>
      <c r="O180" s="68"/>
      <c r="P180" s="206">
        <f t="shared" si="11"/>
        <v>0</v>
      </c>
      <c r="Q180" s="206">
        <v>3.6000000000000001E-5</v>
      </c>
      <c r="R180" s="206">
        <f t="shared" si="12"/>
        <v>4.1471999999999999E-4</v>
      </c>
      <c r="S180" s="206">
        <v>0</v>
      </c>
      <c r="T180" s="207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8" t="s">
        <v>138</v>
      </c>
      <c r="AT180" s="208" t="s">
        <v>134</v>
      </c>
      <c r="AU180" s="208" t="s">
        <v>84</v>
      </c>
      <c r="AY180" s="14" t="s">
        <v>132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4" t="s">
        <v>8</v>
      </c>
      <c r="BK180" s="209">
        <f t="shared" si="19"/>
        <v>0</v>
      </c>
      <c r="BL180" s="14" t="s">
        <v>138</v>
      </c>
      <c r="BM180" s="208" t="s">
        <v>269</v>
      </c>
    </row>
    <row r="181" spans="1:65" s="2" customFormat="1" ht="21.75" customHeight="1">
      <c r="A181" s="31"/>
      <c r="B181" s="32"/>
      <c r="C181" s="196" t="s">
        <v>270</v>
      </c>
      <c r="D181" s="196" t="s">
        <v>134</v>
      </c>
      <c r="E181" s="197" t="s">
        <v>271</v>
      </c>
      <c r="F181" s="198" t="s">
        <v>272</v>
      </c>
      <c r="G181" s="199" t="s">
        <v>202</v>
      </c>
      <c r="H181" s="200">
        <v>0.39</v>
      </c>
      <c r="I181" s="201"/>
      <c r="J181" s="202">
        <f t="shared" si="10"/>
        <v>0</v>
      </c>
      <c r="K181" s="203"/>
      <c r="L181" s="36"/>
      <c r="M181" s="204" t="s">
        <v>1</v>
      </c>
      <c r="N181" s="205" t="s">
        <v>42</v>
      </c>
      <c r="O181" s="68"/>
      <c r="P181" s="206">
        <f t="shared" si="11"/>
        <v>0</v>
      </c>
      <c r="Q181" s="206">
        <v>1.0382169999999999</v>
      </c>
      <c r="R181" s="206">
        <f t="shared" si="12"/>
        <v>0.40490462999999999</v>
      </c>
      <c r="S181" s="206">
        <v>0</v>
      </c>
      <c r="T181" s="207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8" t="s">
        <v>138</v>
      </c>
      <c r="AT181" s="208" t="s">
        <v>134</v>
      </c>
      <c r="AU181" s="208" t="s">
        <v>84</v>
      </c>
      <c r="AY181" s="14" t="s">
        <v>132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4" t="s">
        <v>8</v>
      </c>
      <c r="BK181" s="209">
        <f t="shared" si="19"/>
        <v>0</v>
      </c>
      <c r="BL181" s="14" t="s">
        <v>138</v>
      </c>
      <c r="BM181" s="208" t="s">
        <v>273</v>
      </c>
    </row>
    <row r="182" spans="1:65" s="12" customFormat="1" ht="22.9" customHeight="1">
      <c r="B182" s="180"/>
      <c r="C182" s="181"/>
      <c r="D182" s="182" t="s">
        <v>76</v>
      </c>
      <c r="E182" s="194" t="s">
        <v>141</v>
      </c>
      <c r="F182" s="194" t="s">
        <v>274</v>
      </c>
      <c r="G182" s="181"/>
      <c r="H182" s="181"/>
      <c r="I182" s="184"/>
      <c r="J182" s="195">
        <f>BK182</f>
        <v>0</v>
      </c>
      <c r="K182" s="181"/>
      <c r="L182" s="186"/>
      <c r="M182" s="187"/>
      <c r="N182" s="188"/>
      <c r="O182" s="188"/>
      <c r="P182" s="189">
        <f>SUM(P183:P198)</f>
        <v>0</v>
      </c>
      <c r="Q182" s="188"/>
      <c r="R182" s="189">
        <f>SUM(R183:R198)</f>
        <v>24.114541359289994</v>
      </c>
      <c r="S182" s="188"/>
      <c r="T182" s="190">
        <f>SUM(T183:T198)</f>
        <v>0</v>
      </c>
      <c r="AR182" s="191" t="s">
        <v>8</v>
      </c>
      <c r="AT182" s="192" t="s">
        <v>76</v>
      </c>
      <c r="AU182" s="192" t="s">
        <v>8</v>
      </c>
      <c r="AY182" s="191" t="s">
        <v>132</v>
      </c>
      <c r="BK182" s="193">
        <f>SUM(BK183:BK198)</f>
        <v>0</v>
      </c>
    </row>
    <row r="183" spans="1:65" s="2" customFormat="1" ht="16.5" customHeight="1">
      <c r="A183" s="31"/>
      <c r="B183" s="32"/>
      <c r="C183" s="196" t="s">
        <v>209</v>
      </c>
      <c r="D183" s="196" t="s">
        <v>134</v>
      </c>
      <c r="E183" s="197" t="s">
        <v>275</v>
      </c>
      <c r="F183" s="198" t="s">
        <v>276</v>
      </c>
      <c r="G183" s="199" t="s">
        <v>156</v>
      </c>
      <c r="H183" s="200">
        <v>1.38</v>
      </c>
      <c r="I183" s="201"/>
      <c r="J183" s="202">
        <f t="shared" ref="J183:J198" si="20">ROUND(I183*H183,0)</f>
        <v>0</v>
      </c>
      <c r="K183" s="203"/>
      <c r="L183" s="36"/>
      <c r="M183" s="204" t="s">
        <v>1</v>
      </c>
      <c r="N183" s="205" t="s">
        <v>42</v>
      </c>
      <c r="O183" s="68"/>
      <c r="P183" s="206">
        <f t="shared" ref="P183:P198" si="21">O183*H183</f>
        <v>0</v>
      </c>
      <c r="Q183" s="206">
        <v>2.4778600000000002</v>
      </c>
      <c r="R183" s="206">
        <f t="shared" ref="R183:R198" si="22">Q183*H183</f>
        <v>3.4194467999999998</v>
      </c>
      <c r="S183" s="206">
        <v>0</v>
      </c>
      <c r="T183" s="207">
        <f t="shared" ref="T183:T198" si="23"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8" t="s">
        <v>138</v>
      </c>
      <c r="AT183" s="208" t="s">
        <v>134</v>
      </c>
      <c r="AU183" s="208" t="s">
        <v>84</v>
      </c>
      <c r="AY183" s="14" t="s">
        <v>132</v>
      </c>
      <c r="BE183" s="209">
        <f t="shared" ref="BE183:BE198" si="24">IF(N183="základní",J183,0)</f>
        <v>0</v>
      </c>
      <c r="BF183" s="209">
        <f t="shared" ref="BF183:BF198" si="25">IF(N183="snížená",J183,0)</f>
        <v>0</v>
      </c>
      <c r="BG183" s="209">
        <f t="shared" ref="BG183:BG198" si="26">IF(N183="zákl. přenesená",J183,0)</f>
        <v>0</v>
      </c>
      <c r="BH183" s="209">
        <f t="shared" ref="BH183:BH198" si="27">IF(N183="sníž. přenesená",J183,0)</f>
        <v>0</v>
      </c>
      <c r="BI183" s="209">
        <f t="shared" ref="BI183:BI198" si="28">IF(N183="nulová",J183,0)</f>
        <v>0</v>
      </c>
      <c r="BJ183" s="14" t="s">
        <v>8</v>
      </c>
      <c r="BK183" s="209">
        <f t="shared" ref="BK183:BK198" si="29">ROUND(I183*H183,0)</f>
        <v>0</v>
      </c>
      <c r="BL183" s="14" t="s">
        <v>138</v>
      </c>
      <c r="BM183" s="208" t="s">
        <v>277</v>
      </c>
    </row>
    <row r="184" spans="1:65" s="2" customFormat="1" ht="16.5" customHeight="1">
      <c r="A184" s="31"/>
      <c r="B184" s="32"/>
      <c r="C184" s="196" t="s">
        <v>278</v>
      </c>
      <c r="D184" s="196" t="s">
        <v>134</v>
      </c>
      <c r="E184" s="197" t="s">
        <v>279</v>
      </c>
      <c r="F184" s="198" t="s">
        <v>280</v>
      </c>
      <c r="G184" s="199" t="s">
        <v>137</v>
      </c>
      <c r="H184" s="200">
        <v>19.48</v>
      </c>
      <c r="I184" s="201"/>
      <c r="J184" s="202">
        <f t="shared" si="20"/>
        <v>0</v>
      </c>
      <c r="K184" s="203"/>
      <c r="L184" s="36"/>
      <c r="M184" s="204" t="s">
        <v>1</v>
      </c>
      <c r="N184" s="205" t="s">
        <v>42</v>
      </c>
      <c r="O184" s="68"/>
      <c r="P184" s="206">
        <f t="shared" si="21"/>
        <v>0</v>
      </c>
      <c r="Q184" s="206">
        <v>4.1744200000000002E-2</v>
      </c>
      <c r="R184" s="206">
        <f t="shared" si="22"/>
        <v>0.81317701600000003</v>
      </c>
      <c r="S184" s="206">
        <v>0</v>
      </c>
      <c r="T184" s="207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8" t="s">
        <v>138</v>
      </c>
      <c r="AT184" s="208" t="s">
        <v>134</v>
      </c>
      <c r="AU184" s="208" t="s">
        <v>84</v>
      </c>
      <c r="AY184" s="14" t="s">
        <v>132</v>
      </c>
      <c r="BE184" s="209">
        <f t="shared" si="24"/>
        <v>0</v>
      </c>
      <c r="BF184" s="209">
        <f t="shared" si="25"/>
        <v>0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4" t="s">
        <v>8</v>
      </c>
      <c r="BK184" s="209">
        <f t="shared" si="29"/>
        <v>0</v>
      </c>
      <c r="BL184" s="14" t="s">
        <v>138</v>
      </c>
      <c r="BM184" s="208" t="s">
        <v>281</v>
      </c>
    </row>
    <row r="185" spans="1:65" s="2" customFormat="1" ht="21.75" customHeight="1">
      <c r="A185" s="31"/>
      <c r="B185" s="32"/>
      <c r="C185" s="196" t="s">
        <v>212</v>
      </c>
      <c r="D185" s="196" t="s">
        <v>134</v>
      </c>
      <c r="E185" s="197" t="s">
        <v>282</v>
      </c>
      <c r="F185" s="198" t="s">
        <v>283</v>
      </c>
      <c r="G185" s="199" t="s">
        <v>137</v>
      </c>
      <c r="H185" s="200">
        <v>3.16</v>
      </c>
      <c r="I185" s="201"/>
      <c r="J185" s="202">
        <f t="shared" si="20"/>
        <v>0</v>
      </c>
      <c r="K185" s="203"/>
      <c r="L185" s="36"/>
      <c r="M185" s="204" t="s">
        <v>1</v>
      </c>
      <c r="N185" s="205" t="s">
        <v>42</v>
      </c>
      <c r="O185" s="68"/>
      <c r="P185" s="206">
        <f t="shared" si="21"/>
        <v>0</v>
      </c>
      <c r="Q185" s="206">
        <v>5.6980900000000001E-4</v>
      </c>
      <c r="R185" s="206">
        <f t="shared" si="22"/>
        <v>1.8005964400000002E-3</v>
      </c>
      <c r="S185" s="206">
        <v>0</v>
      </c>
      <c r="T185" s="207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8" t="s">
        <v>138</v>
      </c>
      <c r="AT185" s="208" t="s">
        <v>134</v>
      </c>
      <c r="AU185" s="208" t="s">
        <v>84</v>
      </c>
      <c r="AY185" s="14" t="s">
        <v>132</v>
      </c>
      <c r="BE185" s="209">
        <f t="shared" si="24"/>
        <v>0</v>
      </c>
      <c r="BF185" s="209">
        <f t="shared" si="25"/>
        <v>0</v>
      </c>
      <c r="BG185" s="209">
        <f t="shared" si="26"/>
        <v>0</v>
      </c>
      <c r="BH185" s="209">
        <f t="shared" si="27"/>
        <v>0</v>
      </c>
      <c r="BI185" s="209">
        <f t="shared" si="28"/>
        <v>0</v>
      </c>
      <c r="BJ185" s="14" t="s">
        <v>8</v>
      </c>
      <c r="BK185" s="209">
        <f t="shared" si="29"/>
        <v>0</v>
      </c>
      <c r="BL185" s="14" t="s">
        <v>138</v>
      </c>
      <c r="BM185" s="208" t="s">
        <v>284</v>
      </c>
    </row>
    <row r="186" spans="1:65" s="2" customFormat="1" ht="16.5" customHeight="1">
      <c r="A186" s="31"/>
      <c r="B186" s="32"/>
      <c r="C186" s="196" t="s">
        <v>285</v>
      </c>
      <c r="D186" s="196" t="s">
        <v>134</v>
      </c>
      <c r="E186" s="197" t="s">
        <v>286</v>
      </c>
      <c r="F186" s="198" t="s">
        <v>287</v>
      </c>
      <c r="G186" s="199" t="s">
        <v>137</v>
      </c>
      <c r="H186" s="200">
        <v>19.48</v>
      </c>
      <c r="I186" s="201"/>
      <c r="J186" s="202">
        <f t="shared" si="20"/>
        <v>0</v>
      </c>
      <c r="K186" s="203"/>
      <c r="L186" s="36"/>
      <c r="M186" s="204" t="s">
        <v>1</v>
      </c>
      <c r="N186" s="205" t="s">
        <v>42</v>
      </c>
      <c r="O186" s="68"/>
      <c r="P186" s="206">
        <f t="shared" si="21"/>
        <v>0</v>
      </c>
      <c r="Q186" s="206">
        <v>1.5E-5</v>
      </c>
      <c r="R186" s="206">
        <f t="shared" si="22"/>
        <v>2.922E-4</v>
      </c>
      <c r="S186" s="206">
        <v>0</v>
      </c>
      <c r="T186" s="207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8" t="s">
        <v>138</v>
      </c>
      <c r="AT186" s="208" t="s">
        <v>134</v>
      </c>
      <c r="AU186" s="208" t="s">
        <v>84</v>
      </c>
      <c r="AY186" s="14" t="s">
        <v>132</v>
      </c>
      <c r="BE186" s="209">
        <f t="shared" si="24"/>
        <v>0</v>
      </c>
      <c r="BF186" s="209">
        <f t="shared" si="25"/>
        <v>0</v>
      </c>
      <c r="BG186" s="209">
        <f t="shared" si="26"/>
        <v>0</v>
      </c>
      <c r="BH186" s="209">
        <f t="shared" si="27"/>
        <v>0</v>
      </c>
      <c r="BI186" s="209">
        <f t="shared" si="28"/>
        <v>0</v>
      </c>
      <c r="BJ186" s="14" t="s">
        <v>8</v>
      </c>
      <c r="BK186" s="209">
        <f t="shared" si="29"/>
        <v>0</v>
      </c>
      <c r="BL186" s="14" t="s">
        <v>138</v>
      </c>
      <c r="BM186" s="208" t="s">
        <v>288</v>
      </c>
    </row>
    <row r="187" spans="1:65" s="2" customFormat="1" ht="16.5" customHeight="1">
      <c r="A187" s="31"/>
      <c r="B187" s="32"/>
      <c r="C187" s="196" t="s">
        <v>289</v>
      </c>
      <c r="D187" s="196" t="s">
        <v>134</v>
      </c>
      <c r="E187" s="197" t="s">
        <v>290</v>
      </c>
      <c r="F187" s="198" t="s">
        <v>291</v>
      </c>
      <c r="G187" s="199" t="s">
        <v>202</v>
      </c>
      <c r="H187" s="200">
        <v>0.28000000000000003</v>
      </c>
      <c r="I187" s="201"/>
      <c r="J187" s="202">
        <f t="shared" si="20"/>
        <v>0</v>
      </c>
      <c r="K187" s="203"/>
      <c r="L187" s="36"/>
      <c r="M187" s="204" t="s">
        <v>1</v>
      </c>
      <c r="N187" s="205" t="s">
        <v>42</v>
      </c>
      <c r="O187" s="68"/>
      <c r="P187" s="206">
        <f t="shared" si="21"/>
        <v>0</v>
      </c>
      <c r="Q187" s="206">
        <v>1.0487652000000001</v>
      </c>
      <c r="R187" s="206">
        <f t="shared" si="22"/>
        <v>0.29365425600000006</v>
      </c>
      <c r="S187" s="206">
        <v>0</v>
      </c>
      <c r="T187" s="207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8" t="s">
        <v>138</v>
      </c>
      <c r="AT187" s="208" t="s">
        <v>134</v>
      </c>
      <c r="AU187" s="208" t="s">
        <v>84</v>
      </c>
      <c r="AY187" s="14" t="s">
        <v>132</v>
      </c>
      <c r="BE187" s="209">
        <f t="shared" si="24"/>
        <v>0</v>
      </c>
      <c r="BF187" s="209">
        <f t="shared" si="25"/>
        <v>0</v>
      </c>
      <c r="BG187" s="209">
        <f t="shared" si="26"/>
        <v>0</v>
      </c>
      <c r="BH187" s="209">
        <f t="shared" si="27"/>
        <v>0</v>
      </c>
      <c r="BI187" s="209">
        <f t="shared" si="28"/>
        <v>0</v>
      </c>
      <c r="BJ187" s="14" t="s">
        <v>8</v>
      </c>
      <c r="BK187" s="209">
        <f t="shared" si="29"/>
        <v>0</v>
      </c>
      <c r="BL187" s="14" t="s">
        <v>138</v>
      </c>
      <c r="BM187" s="208" t="s">
        <v>292</v>
      </c>
    </row>
    <row r="188" spans="1:65" s="2" customFormat="1" ht="21.75" customHeight="1">
      <c r="A188" s="31"/>
      <c r="B188" s="32"/>
      <c r="C188" s="196" t="s">
        <v>293</v>
      </c>
      <c r="D188" s="196" t="s">
        <v>134</v>
      </c>
      <c r="E188" s="197" t="s">
        <v>294</v>
      </c>
      <c r="F188" s="198" t="s">
        <v>295</v>
      </c>
      <c r="G188" s="199" t="s">
        <v>152</v>
      </c>
      <c r="H188" s="200">
        <v>15.04</v>
      </c>
      <c r="I188" s="201"/>
      <c r="J188" s="202">
        <f t="shared" si="20"/>
        <v>0</v>
      </c>
      <c r="K188" s="203"/>
      <c r="L188" s="36"/>
      <c r="M188" s="204" t="s">
        <v>1</v>
      </c>
      <c r="N188" s="205" t="s">
        <v>42</v>
      </c>
      <c r="O188" s="68"/>
      <c r="P188" s="206">
        <f t="shared" si="21"/>
        <v>0</v>
      </c>
      <c r="Q188" s="206">
        <v>0.24127199999999999</v>
      </c>
      <c r="R188" s="206">
        <f t="shared" si="22"/>
        <v>3.6287308799999995</v>
      </c>
      <c r="S188" s="206">
        <v>0</v>
      </c>
      <c r="T188" s="207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8" t="s">
        <v>138</v>
      </c>
      <c r="AT188" s="208" t="s">
        <v>134</v>
      </c>
      <c r="AU188" s="208" t="s">
        <v>84</v>
      </c>
      <c r="AY188" s="14" t="s">
        <v>132</v>
      </c>
      <c r="BE188" s="209">
        <f t="shared" si="24"/>
        <v>0</v>
      </c>
      <c r="BF188" s="209">
        <f t="shared" si="25"/>
        <v>0</v>
      </c>
      <c r="BG188" s="209">
        <f t="shared" si="26"/>
        <v>0</v>
      </c>
      <c r="BH188" s="209">
        <f t="shared" si="27"/>
        <v>0</v>
      </c>
      <c r="BI188" s="209">
        <f t="shared" si="28"/>
        <v>0</v>
      </c>
      <c r="BJ188" s="14" t="s">
        <v>8</v>
      </c>
      <c r="BK188" s="209">
        <f t="shared" si="29"/>
        <v>0</v>
      </c>
      <c r="BL188" s="14" t="s">
        <v>138</v>
      </c>
      <c r="BM188" s="208" t="s">
        <v>296</v>
      </c>
    </row>
    <row r="189" spans="1:65" s="2" customFormat="1" ht="21.75" customHeight="1">
      <c r="A189" s="31"/>
      <c r="B189" s="32"/>
      <c r="C189" s="210" t="s">
        <v>220</v>
      </c>
      <c r="D189" s="210" t="s">
        <v>214</v>
      </c>
      <c r="E189" s="211" t="s">
        <v>297</v>
      </c>
      <c r="F189" s="212" t="s">
        <v>298</v>
      </c>
      <c r="G189" s="213" t="s">
        <v>144</v>
      </c>
      <c r="H189" s="214">
        <v>23.23</v>
      </c>
      <c r="I189" s="215"/>
      <c r="J189" s="216">
        <f t="shared" si="20"/>
        <v>0</v>
      </c>
      <c r="K189" s="217"/>
      <c r="L189" s="218"/>
      <c r="M189" s="219" t="s">
        <v>1</v>
      </c>
      <c r="N189" s="220" t="s">
        <v>42</v>
      </c>
      <c r="O189" s="68"/>
      <c r="P189" s="206">
        <f t="shared" si="21"/>
        <v>0</v>
      </c>
      <c r="Q189" s="206">
        <v>5.0500000000000003E-2</v>
      </c>
      <c r="R189" s="206">
        <f t="shared" si="22"/>
        <v>1.1731150000000001</v>
      </c>
      <c r="S189" s="206">
        <v>0</v>
      </c>
      <c r="T189" s="207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8" t="s">
        <v>148</v>
      </c>
      <c r="AT189" s="208" t="s">
        <v>214</v>
      </c>
      <c r="AU189" s="208" t="s">
        <v>84</v>
      </c>
      <c r="AY189" s="14" t="s">
        <v>132</v>
      </c>
      <c r="BE189" s="209">
        <f t="shared" si="24"/>
        <v>0</v>
      </c>
      <c r="BF189" s="209">
        <f t="shared" si="25"/>
        <v>0</v>
      </c>
      <c r="BG189" s="209">
        <f t="shared" si="26"/>
        <v>0</v>
      </c>
      <c r="BH189" s="209">
        <f t="shared" si="27"/>
        <v>0</v>
      </c>
      <c r="BI189" s="209">
        <f t="shared" si="28"/>
        <v>0</v>
      </c>
      <c r="BJ189" s="14" t="s">
        <v>8</v>
      </c>
      <c r="BK189" s="209">
        <f t="shared" si="29"/>
        <v>0</v>
      </c>
      <c r="BL189" s="14" t="s">
        <v>138</v>
      </c>
      <c r="BM189" s="208" t="s">
        <v>299</v>
      </c>
    </row>
    <row r="190" spans="1:65" s="2" customFormat="1" ht="21.75" customHeight="1">
      <c r="A190" s="31"/>
      <c r="B190" s="32"/>
      <c r="C190" s="210" t="s">
        <v>300</v>
      </c>
      <c r="D190" s="210" t="s">
        <v>214</v>
      </c>
      <c r="E190" s="211" t="s">
        <v>301</v>
      </c>
      <c r="F190" s="212" t="s">
        <v>302</v>
      </c>
      <c r="G190" s="213" t="s">
        <v>144</v>
      </c>
      <c r="H190" s="214">
        <v>63.63</v>
      </c>
      <c r="I190" s="215"/>
      <c r="J190" s="216">
        <f t="shared" si="20"/>
        <v>0</v>
      </c>
      <c r="K190" s="217"/>
      <c r="L190" s="218"/>
      <c r="M190" s="219" t="s">
        <v>1</v>
      </c>
      <c r="N190" s="220" t="s">
        <v>42</v>
      </c>
      <c r="O190" s="68"/>
      <c r="P190" s="206">
        <f t="shared" si="21"/>
        <v>0</v>
      </c>
      <c r="Q190" s="206">
        <v>3.6499999999999998E-2</v>
      </c>
      <c r="R190" s="206">
        <f t="shared" si="22"/>
        <v>2.322495</v>
      </c>
      <c r="S190" s="206">
        <v>0</v>
      </c>
      <c r="T190" s="207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8" t="s">
        <v>148</v>
      </c>
      <c r="AT190" s="208" t="s">
        <v>214</v>
      </c>
      <c r="AU190" s="208" t="s">
        <v>84</v>
      </c>
      <c r="AY190" s="14" t="s">
        <v>132</v>
      </c>
      <c r="BE190" s="209">
        <f t="shared" si="24"/>
        <v>0</v>
      </c>
      <c r="BF190" s="209">
        <f t="shared" si="25"/>
        <v>0</v>
      </c>
      <c r="BG190" s="209">
        <f t="shared" si="26"/>
        <v>0</v>
      </c>
      <c r="BH190" s="209">
        <f t="shared" si="27"/>
        <v>0</v>
      </c>
      <c r="BI190" s="209">
        <f t="shared" si="28"/>
        <v>0</v>
      </c>
      <c r="BJ190" s="14" t="s">
        <v>8</v>
      </c>
      <c r="BK190" s="209">
        <f t="shared" si="29"/>
        <v>0</v>
      </c>
      <c r="BL190" s="14" t="s">
        <v>138</v>
      </c>
      <c r="BM190" s="208" t="s">
        <v>303</v>
      </c>
    </row>
    <row r="191" spans="1:65" s="2" customFormat="1" ht="16.5" customHeight="1">
      <c r="A191" s="31"/>
      <c r="B191" s="32"/>
      <c r="C191" s="196" t="s">
        <v>222</v>
      </c>
      <c r="D191" s="196" t="s">
        <v>134</v>
      </c>
      <c r="E191" s="197" t="s">
        <v>304</v>
      </c>
      <c r="F191" s="198" t="s">
        <v>305</v>
      </c>
      <c r="G191" s="199" t="s">
        <v>156</v>
      </c>
      <c r="H191" s="200">
        <v>2.78</v>
      </c>
      <c r="I191" s="201"/>
      <c r="J191" s="202">
        <f t="shared" si="20"/>
        <v>0</v>
      </c>
      <c r="K191" s="203"/>
      <c r="L191" s="36"/>
      <c r="M191" s="204" t="s">
        <v>1</v>
      </c>
      <c r="N191" s="205" t="s">
        <v>42</v>
      </c>
      <c r="O191" s="68"/>
      <c r="P191" s="206">
        <f t="shared" si="21"/>
        <v>0</v>
      </c>
      <c r="Q191" s="206">
        <v>2.4535100000000001</v>
      </c>
      <c r="R191" s="206">
        <f t="shared" si="22"/>
        <v>6.8207578</v>
      </c>
      <c r="S191" s="206">
        <v>0</v>
      </c>
      <c r="T191" s="207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8" t="s">
        <v>138</v>
      </c>
      <c r="AT191" s="208" t="s">
        <v>134</v>
      </c>
      <c r="AU191" s="208" t="s">
        <v>84</v>
      </c>
      <c r="AY191" s="14" t="s">
        <v>132</v>
      </c>
      <c r="BE191" s="209">
        <f t="shared" si="24"/>
        <v>0</v>
      </c>
      <c r="BF191" s="209">
        <f t="shared" si="25"/>
        <v>0</v>
      </c>
      <c r="BG191" s="209">
        <f t="shared" si="26"/>
        <v>0</v>
      </c>
      <c r="BH191" s="209">
        <f t="shared" si="27"/>
        <v>0</v>
      </c>
      <c r="BI191" s="209">
        <f t="shared" si="28"/>
        <v>0</v>
      </c>
      <c r="BJ191" s="14" t="s">
        <v>8</v>
      </c>
      <c r="BK191" s="209">
        <f t="shared" si="29"/>
        <v>0</v>
      </c>
      <c r="BL191" s="14" t="s">
        <v>138</v>
      </c>
      <c r="BM191" s="208" t="s">
        <v>306</v>
      </c>
    </row>
    <row r="192" spans="1:65" s="2" customFormat="1" ht="16.5" customHeight="1">
      <c r="A192" s="31"/>
      <c r="B192" s="32"/>
      <c r="C192" s="196" t="s">
        <v>307</v>
      </c>
      <c r="D192" s="196" t="s">
        <v>134</v>
      </c>
      <c r="E192" s="197" t="s">
        <v>308</v>
      </c>
      <c r="F192" s="198" t="s">
        <v>309</v>
      </c>
      <c r="G192" s="199" t="s">
        <v>156</v>
      </c>
      <c r="H192" s="200">
        <v>1.95</v>
      </c>
      <c r="I192" s="201"/>
      <c r="J192" s="202">
        <f t="shared" si="20"/>
        <v>0</v>
      </c>
      <c r="K192" s="203"/>
      <c r="L192" s="36"/>
      <c r="M192" s="204" t="s">
        <v>1</v>
      </c>
      <c r="N192" s="205" t="s">
        <v>42</v>
      </c>
      <c r="O192" s="68"/>
      <c r="P192" s="206">
        <f t="shared" si="21"/>
        <v>0</v>
      </c>
      <c r="Q192" s="206">
        <v>2.4535100000000001</v>
      </c>
      <c r="R192" s="206">
        <f t="shared" si="22"/>
        <v>4.7843445000000004</v>
      </c>
      <c r="S192" s="206">
        <v>0</v>
      </c>
      <c r="T192" s="207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8" t="s">
        <v>138</v>
      </c>
      <c r="AT192" s="208" t="s">
        <v>134</v>
      </c>
      <c r="AU192" s="208" t="s">
        <v>84</v>
      </c>
      <c r="AY192" s="14" t="s">
        <v>132</v>
      </c>
      <c r="BE192" s="209">
        <f t="shared" si="24"/>
        <v>0</v>
      </c>
      <c r="BF192" s="209">
        <f t="shared" si="25"/>
        <v>0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4" t="s">
        <v>8</v>
      </c>
      <c r="BK192" s="209">
        <f t="shared" si="29"/>
        <v>0</v>
      </c>
      <c r="BL192" s="14" t="s">
        <v>138</v>
      </c>
      <c r="BM192" s="208" t="s">
        <v>310</v>
      </c>
    </row>
    <row r="193" spans="1:65" s="2" customFormat="1" ht="21.75" customHeight="1">
      <c r="A193" s="31"/>
      <c r="B193" s="32"/>
      <c r="C193" s="196" t="s">
        <v>225</v>
      </c>
      <c r="D193" s="196" t="s">
        <v>134</v>
      </c>
      <c r="E193" s="197" t="s">
        <v>311</v>
      </c>
      <c r="F193" s="198" t="s">
        <v>312</v>
      </c>
      <c r="G193" s="199" t="s">
        <v>137</v>
      </c>
      <c r="H193" s="200">
        <v>7.72</v>
      </c>
      <c r="I193" s="201"/>
      <c r="J193" s="202">
        <f t="shared" si="20"/>
        <v>0</v>
      </c>
      <c r="K193" s="203"/>
      <c r="L193" s="36"/>
      <c r="M193" s="204" t="s">
        <v>1</v>
      </c>
      <c r="N193" s="205" t="s">
        <v>42</v>
      </c>
      <c r="O193" s="68"/>
      <c r="P193" s="206">
        <f t="shared" si="21"/>
        <v>0</v>
      </c>
      <c r="Q193" s="206">
        <v>1.8247000000000001E-3</v>
      </c>
      <c r="R193" s="206">
        <f t="shared" si="22"/>
        <v>1.4086684E-2</v>
      </c>
      <c r="S193" s="206">
        <v>0</v>
      </c>
      <c r="T193" s="207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8" t="s">
        <v>138</v>
      </c>
      <c r="AT193" s="208" t="s">
        <v>134</v>
      </c>
      <c r="AU193" s="208" t="s">
        <v>84</v>
      </c>
      <c r="AY193" s="14" t="s">
        <v>132</v>
      </c>
      <c r="BE193" s="209">
        <f t="shared" si="24"/>
        <v>0</v>
      </c>
      <c r="BF193" s="209">
        <f t="shared" si="25"/>
        <v>0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4" t="s">
        <v>8</v>
      </c>
      <c r="BK193" s="209">
        <f t="shared" si="29"/>
        <v>0</v>
      </c>
      <c r="BL193" s="14" t="s">
        <v>138</v>
      </c>
      <c r="BM193" s="208" t="s">
        <v>313</v>
      </c>
    </row>
    <row r="194" spans="1:65" s="2" customFormat="1" ht="16.5" customHeight="1">
      <c r="A194" s="31"/>
      <c r="B194" s="32"/>
      <c r="C194" s="196" t="s">
        <v>314</v>
      </c>
      <c r="D194" s="196" t="s">
        <v>134</v>
      </c>
      <c r="E194" s="197" t="s">
        <v>315</v>
      </c>
      <c r="F194" s="198" t="s">
        <v>316</v>
      </c>
      <c r="G194" s="199" t="s">
        <v>137</v>
      </c>
      <c r="H194" s="200">
        <v>0.59</v>
      </c>
      <c r="I194" s="201"/>
      <c r="J194" s="202">
        <f t="shared" si="20"/>
        <v>0</v>
      </c>
      <c r="K194" s="203"/>
      <c r="L194" s="36"/>
      <c r="M194" s="204" t="s">
        <v>1</v>
      </c>
      <c r="N194" s="205" t="s">
        <v>42</v>
      </c>
      <c r="O194" s="68"/>
      <c r="P194" s="206">
        <f t="shared" si="21"/>
        <v>0</v>
      </c>
      <c r="Q194" s="206">
        <v>9.6550149999999994E-3</v>
      </c>
      <c r="R194" s="206">
        <f t="shared" si="22"/>
        <v>5.6964588499999989E-3</v>
      </c>
      <c r="S194" s="206">
        <v>0</v>
      </c>
      <c r="T194" s="207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8" t="s">
        <v>138</v>
      </c>
      <c r="AT194" s="208" t="s">
        <v>134</v>
      </c>
      <c r="AU194" s="208" t="s">
        <v>84</v>
      </c>
      <c r="AY194" s="14" t="s">
        <v>132</v>
      </c>
      <c r="BE194" s="209">
        <f t="shared" si="24"/>
        <v>0</v>
      </c>
      <c r="BF194" s="209">
        <f t="shared" si="25"/>
        <v>0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4" t="s">
        <v>8</v>
      </c>
      <c r="BK194" s="209">
        <f t="shared" si="29"/>
        <v>0</v>
      </c>
      <c r="BL194" s="14" t="s">
        <v>138</v>
      </c>
      <c r="BM194" s="208" t="s">
        <v>317</v>
      </c>
    </row>
    <row r="195" spans="1:65" s="2" customFormat="1" ht="21.75" customHeight="1">
      <c r="A195" s="31"/>
      <c r="B195" s="32"/>
      <c r="C195" s="196" t="s">
        <v>318</v>
      </c>
      <c r="D195" s="196" t="s">
        <v>134</v>
      </c>
      <c r="E195" s="197" t="s">
        <v>319</v>
      </c>
      <c r="F195" s="198" t="s">
        <v>320</v>
      </c>
      <c r="G195" s="199" t="s">
        <v>137</v>
      </c>
      <c r="H195" s="200">
        <v>7.72</v>
      </c>
      <c r="I195" s="201"/>
      <c r="J195" s="202">
        <f t="shared" si="20"/>
        <v>0</v>
      </c>
      <c r="K195" s="203"/>
      <c r="L195" s="36"/>
      <c r="M195" s="204" t="s">
        <v>1</v>
      </c>
      <c r="N195" s="205" t="s">
        <v>42</v>
      </c>
      <c r="O195" s="68"/>
      <c r="P195" s="206">
        <f t="shared" si="21"/>
        <v>0</v>
      </c>
      <c r="Q195" s="206">
        <v>3.6000000000000001E-5</v>
      </c>
      <c r="R195" s="206">
        <f t="shared" si="22"/>
        <v>2.7792000000000002E-4</v>
      </c>
      <c r="S195" s="206">
        <v>0</v>
      </c>
      <c r="T195" s="207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8" t="s">
        <v>138</v>
      </c>
      <c r="AT195" s="208" t="s">
        <v>134</v>
      </c>
      <c r="AU195" s="208" t="s">
        <v>84</v>
      </c>
      <c r="AY195" s="14" t="s">
        <v>132</v>
      </c>
      <c r="BE195" s="209">
        <f t="shared" si="24"/>
        <v>0</v>
      </c>
      <c r="BF195" s="209">
        <f t="shared" si="25"/>
        <v>0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4" t="s">
        <v>8</v>
      </c>
      <c r="BK195" s="209">
        <f t="shared" si="29"/>
        <v>0</v>
      </c>
      <c r="BL195" s="14" t="s">
        <v>138</v>
      </c>
      <c r="BM195" s="208" t="s">
        <v>321</v>
      </c>
    </row>
    <row r="196" spans="1:65" s="2" customFormat="1" ht="21.75" customHeight="1">
      <c r="A196" s="31"/>
      <c r="B196" s="32"/>
      <c r="C196" s="196" t="s">
        <v>322</v>
      </c>
      <c r="D196" s="196" t="s">
        <v>134</v>
      </c>
      <c r="E196" s="197" t="s">
        <v>323</v>
      </c>
      <c r="F196" s="198" t="s">
        <v>324</v>
      </c>
      <c r="G196" s="199" t="s">
        <v>137</v>
      </c>
      <c r="H196" s="200">
        <v>13.72</v>
      </c>
      <c r="I196" s="201"/>
      <c r="J196" s="202">
        <f t="shared" si="20"/>
        <v>0</v>
      </c>
      <c r="K196" s="203"/>
      <c r="L196" s="36"/>
      <c r="M196" s="204" t="s">
        <v>1</v>
      </c>
      <c r="N196" s="205" t="s">
        <v>42</v>
      </c>
      <c r="O196" s="68"/>
      <c r="P196" s="206">
        <f t="shared" si="21"/>
        <v>0</v>
      </c>
      <c r="Q196" s="206">
        <v>1.3213999999999999E-3</v>
      </c>
      <c r="R196" s="206">
        <f t="shared" si="22"/>
        <v>1.8129607999999998E-2</v>
      </c>
      <c r="S196" s="206">
        <v>0</v>
      </c>
      <c r="T196" s="207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8" t="s">
        <v>138</v>
      </c>
      <c r="AT196" s="208" t="s">
        <v>134</v>
      </c>
      <c r="AU196" s="208" t="s">
        <v>84</v>
      </c>
      <c r="AY196" s="14" t="s">
        <v>132</v>
      </c>
      <c r="BE196" s="209">
        <f t="shared" si="24"/>
        <v>0</v>
      </c>
      <c r="BF196" s="209">
        <f t="shared" si="25"/>
        <v>0</v>
      </c>
      <c r="BG196" s="209">
        <f t="shared" si="26"/>
        <v>0</v>
      </c>
      <c r="BH196" s="209">
        <f t="shared" si="27"/>
        <v>0</v>
      </c>
      <c r="BI196" s="209">
        <f t="shared" si="28"/>
        <v>0</v>
      </c>
      <c r="BJ196" s="14" t="s">
        <v>8</v>
      </c>
      <c r="BK196" s="209">
        <f t="shared" si="29"/>
        <v>0</v>
      </c>
      <c r="BL196" s="14" t="s">
        <v>138</v>
      </c>
      <c r="BM196" s="208" t="s">
        <v>325</v>
      </c>
    </row>
    <row r="197" spans="1:65" s="2" customFormat="1" ht="21.75" customHeight="1">
      <c r="A197" s="31"/>
      <c r="B197" s="32"/>
      <c r="C197" s="196" t="s">
        <v>233</v>
      </c>
      <c r="D197" s="196" t="s">
        <v>134</v>
      </c>
      <c r="E197" s="197" t="s">
        <v>326</v>
      </c>
      <c r="F197" s="198" t="s">
        <v>327</v>
      </c>
      <c r="G197" s="199" t="s">
        <v>137</v>
      </c>
      <c r="H197" s="200">
        <v>13.72</v>
      </c>
      <c r="I197" s="201"/>
      <c r="J197" s="202">
        <f t="shared" si="20"/>
        <v>0</v>
      </c>
      <c r="K197" s="203"/>
      <c r="L197" s="36"/>
      <c r="M197" s="204" t="s">
        <v>1</v>
      </c>
      <c r="N197" s="205" t="s">
        <v>42</v>
      </c>
      <c r="O197" s="68"/>
      <c r="P197" s="206">
        <f t="shared" si="21"/>
        <v>0</v>
      </c>
      <c r="Q197" s="206">
        <v>3.6000000000000001E-5</v>
      </c>
      <c r="R197" s="206">
        <f t="shared" si="22"/>
        <v>4.9392000000000001E-4</v>
      </c>
      <c r="S197" s="206">
        <v>0</v>
      </c>
      <c r="T197" s="207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8" t="s">
        <v>138</v>
      </c>
      <c r="AT197" s="208" t="s">
        <v>134</v>
      </c>
      <c r="AU197" s="208" t="s">
        <v>84</v>
      </c>
      <c r="AY197" s="14" t="s">
        <v>132</v>
      </c>
      <c r="BE197" s="209">
        <f t="shared" si="24"/>
        <v>0</v>
      </c>
      <c r="BF197" s="209">
        <f t="shared" si="25"/>
        <v>0</v>
      </c>
      <c r="BG197" s="209">
        <f t="shared" si="26"/>
        <v>0</v>
      </c>
      <c r="BH197" s="209">
        <f t="shared" si="27"/>
        <v>0</v>
      </c>
      <c r="BI197" s="209">
        <f t="shared" si="28"/>
        <v>0</v>
      </c>
      <c r="BJ197" s="14" t="s">
        <v>8</v>
      </c>
      <c r="BK197" s="209">
        <f t="shared" si="29"/>
        <v>0</v>
      </c>
      <c r="BL197" s="14" t="s">
        <v>138</v>
      </c>
      <c r="BM197" s="208" t="s">
        <v>328</v>
      </c>
    </row>
    <row r="198" spans="1:65" s="2" customFormat="1" ht="16.5" customHeight="1">
      <c r="A198" s="31"/>
      <c r="B198" s="32"/>
      <c r="C198" s="196" t="s">
        <v>329</v>
      </c>
      <c r="D198" s="196" t="s">
        <v>134</v>
      </c>
      <c r="E198" s="197" t="s">
        <v>330</v>
      </c>
      <c r="F198" s="198" t="s">
        <v>331</v>
      </c>
      <c r="G198" s="199" t="s">
        <v>202</v>
      </c>
      <c r="H198" s="200">
        <v>0.76</v>
      </c>
      <c r="I198" s="201"/>
      <c r="J198" s="202">
        <f t="shared" si="20"/>
        <v>0</v>
      </c>
      <c r="K198" s="203"/>
      <c r="L198" s="36"/>
      <c r="M198" s="204" t="s">
        <v>1</v>
      </c>
      <c r="N198" s="205" t="s">
        <v>42</v>
      </c>
      <c r="O198" s="68"/>
      <c r="P198" s="206">
        <f t="shared" si="21"/>
        <v>0</v>
      </c>
      <c r="Q198" s="206">
        <v>1.0763720000000001</v>
      </c>
      <c r="R198" s="206">
        <f t="shared" si="22"/>
        <v>0.81804272000000011</v>
      </c>
      <c r="S198" s="206">
        <v>0</v>
      </c>
      <c r="T198" s="207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8" t="s">
        <v>138</v>
      </c>
      <c r="AT198" s="208" t="s">
        <v>134</v>
      </c>
      <c r="AU198" s="208" t="s">
        <v>84</v>
      </c>
      <c r="AY198" s="14" t="s">
        <v>132</v>
      </c>
      <c r="BE198" s="209">
        <f t="shared" si="24"/>
        <v>0</v>
      </c>
      <c r="BF198" s="209">
        <f t="shared" si="25"/>
        <v>0</v>
      </c>
      <c r="BG198" s="209">
        <f t="shared" si="26"/>
        <v>0</v>
      </c>
      <c r="BH198" s="209">
        <f t="shared" si="27"/>
        <v>0</v>
      </c>
      <c r="BI198" s="209">
        <f t="shared" si="28"/>
        <v>0</v>
      </c>
      <c r="BJ198" s="14" t="s">
        <v>8</v>
      </c>
      <c r="BK198" s="209">
        <f t="shared" si="29"/>
        <v>0</v>
      </c>
      <c r="BL198" s="14" t="s">
        <v>138</v>
      </c>
      <c r="BM198" s="208" t="s">
        <v>332</v>
      </c>
    </row>
    <row r="199" spans="1:65" s="12" customFormat="1" ht="22.9" customHeight="1">
      <c r="B199" s="180"/>
      <c r="C199" s="181"/>
      <c r="D199" s="182" t="s">
        <v>76</v>
      </c>
      <c r="E199" s="194" t="s">
        <v>138</v>
      </c>
      <c r="F199" s="194" t="s">
        <v>333</v>
      </c>
      <c r="G199" s="181"/>
      <c r="H199" s="181"/>
      <c r="I199" s="184"/>
      <c r="J199" s="195">
        <f>BK199</f>
        <v>0</v>
      </c>
      <c r="K199" s="181"/>
      <c r="L199" s="186"/>
      <c r="M199" s="187"/>
      <c r="N199" s="188"/>
      <c r="O199" s="188"/>
      <c r="P199" s="189">
        <f>SUM(P200:P222)</f>
        <v>0</v>
      </c>
      <c r="Q199" s="188"/>
      <c r="R199" s="189">
        <f>SUM(R200:R222)</f>
        <v>85.496142657655</v>
      </c>
      <c r="S199" s="188"/>
      <c r="T199" s="190">
        <f>SUM(T200:T222)</f>
        <v>0</v>
      </c>
      <c r="AR199" s="191" t="s">
        <v>8</v>
      </c>
      <c r="AT199" s="192" t="s">
        <v>76</v>
      </c>
      <c r="AU199" s="192" t="s">
        <v>8</v>
      </c>
      <c r="AY199" s="191" t="s">
        <v>132</v>
      </c>
      <c r="BK199" s="193">
        <f>SUM(BK200:BK222)</f>
        <v>0</v>
      </c>
    </row>
    <row r="200" spans="1:65" s="2" customFormat="1" ht="16.5" customHeight="1">
      <c r="A200" s="31"/>
      <c r="B200" s="32"/>
      <c r="C200" s="196" t="s">
        <v>237</v>
      </c>
      <c r="D200" s="196" t="s">
        <v>134</v>
      </c>
      <c r="E200" s="197" t="s">
        <v>334</v>
      </c>
      <c r="F200" s="198" t="s">
        <v>335</v>
      </c>
      <c r="G200" s="199" t="s">
        <v>202</v>
      </c>
      <c r="H200" s="200">
        <v>0.01</v>
      </c>
      <c r="I200" s="201"/>
      <c r="J200" s="202">
        <f t="shared" ref="J200:J222" si="30">ROUND(I200*H200,0)</f>
        <v>0</v>
      </c>
      <c r="K200" s="203"/>
      <c r="L200" s="36"/>
      <c r="M200" s="204" t="s">
        <v>1</v>
      </c>
      <c r="N200" s="205" t="s">
        <v>42</v>
      </c>
      <c r="O200" s="68"/>
      <c r="P200" s="206">
        <f t="shared" ref="P200:P222" si="31">O200*H200</f>
        <v>0</v>
      </c>
      <c r="Q200" s="206">
        <v>1.0496568399999999</v>
      </c>
      <c r="R200" s="206">
        <f t="shared" ref="R200:R222" si="32">Q200*H200</f>
        <v>1.04965684E-2</v>
      </c>
      <c r="S200" s="206">
        <v>0</v>
      </c>
      <c r="T200" s="207">
        <f t="shared" ref="T200:T222" si="33"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8" t="s">
        <v>138</v>
      </c>
      <c r="AT200" s="208" t="s">
        <v>134</v>
      </c>
      <c r="AU200" s="208" t="s">
        <v>84</v>
      </c>
      <c r="AY200" s="14" t="s">
        <v>132</v>
      </c>
      <c r="BE200" s="209">
        <f t="shared" ref="BE200:BE222" si="34">IF(N200="základní",J200,0)</f>
        <v>0</v>
      </c>
      <c r="BF200" s="209">
        <f t="shared" ref="BF200:BF222" si="35">IF(N200="snížená",J200,0)</f>
        <v>0</v>
      </c>
      <c r="BG200" s="209">
        <f t="shared" ref="BG200:BG222" si="36">IF(N200="zákl. přenesená",J200,0)</f>
        <v>0</v>
      </c>
      <c r="BH200" s="209">
        <f t="shared" ref="BH200:BH222" si="37">IF(N200="sníž. přenesená",J200,0)</f>
        <v>0</v>
      </c>
      <c r="BI200" s="209">
        <f t="shared" ref="BI200:BI222" si="38">IF(N200="nulová",J200,0)</f>
        <v>0</v>
      </c>
      <c r="BJ200" s="14" t="s">
        <v>8</v>
      </c>
      <c r="BK200" s="209">
        <f t="shared" ref="BK200:BK222" si="39">ROUND(I200*H200,0)</f>
        <v>0</v>
      </c>
      <c r="BL200" s="14" t="s">
        <v>138</v>
      </c>
      <c r="BM200" s="208" t="s">
        <v>336</v>
      </c>
    </row>
    <row r="201" spans="1:65" s="2" customFormat="1" ht="16.5" customHeight="1">
      <c r="A201" s="31"/>
      <c r="B201" s="32"/>
      <c r="C201" s="196" t="s">
        <v>337</v>
      </c>
      <c r="D201" s="196" t="s">
        <v>134</v>
      </c>
      <c r="E201" s="197" t="s">
        <v>338</v>
      </c>
      <c r="F201" s="198" t="s">
        <v>339</v>
      </c>
      <c r="G201" s="199" t="s">
        <v>202</v>
      </c>
      <c r="H201" s="200">
        <v>0.35</v>
      </c>
      <c r="I201" s="201"/>
      <c r="J201" s="202">
        <f t="shared" si="30"/>
        <v>0</v>
      </c>
      <c r="K201" s="203"/>
      <c r="L201" s="36"/>
      <c r="M201" s="204" t="s">
        <v>1</v>
      </c>
      <c r="N201" s="205" t="s">
        <v>42</v>
      </c>
      <c r="O201" s="68"/>
      <c r="P201" s="206">
        <f t="shared" si="31"/>
        <v>0</v>
      </c>
      <c r="Q201" s="206">
        <v>1.0627727796999999</v>
      </c>
      <c r="R201" s="206">
        <f t="shared" si="32"/>
        <v>0.37197047289499996</v>
      </c>
      <c r="S201" s="206">
        <v>0</v>
      </c>
      <c r="T201" s="207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8" t="s">
        <v>138</v>
      </c>
      <c r="AT201" s="208" t="s">
        <v>134</v>
      </c>
      <c r="AU201" s="208" t="s">
        <v>84</v>
      </c>
      <c r="AY201" s="14" t="s">
        <v>132</v>
      </c>
      <c r="BE201" s="209">
        <f t="shared" si="34"/>
        <v>0</v>
      </c>
      <c r="BF201" s="209">
        <f t="shared" si="35"/>
        <v>0</v>
      </c>
      <c r="BG201" s="209">
        <f t="shared" si="36"/>
        <v>0</v>
      </c>
      <c r="BH201" s="209">
        <f t="shared" si="37"/>
        <v>0</v>
      </c>
      <c r="BI201" s="209">
        <f t="shared" si="38"/>
        <v>0</v>
      </c>
      <c r="BJ201" s="14" t="s">
        <v>8</v>
      </c>
      <c r="BK201" s="209">
        <f t="shared" si="39"/>
        <v>0</v>
      </c>
      <c r="BL201" s="14" t="s">
        <v>138</v>
      </c>
      <c r="BM201" s="208" t="s">
        <v>340</v>
      </c>
    </row>
    <row r="202" spans="1:65" s="2" customFormat="1" ht="16.5" customHeight="1">
      <c r="A202" s="31"/>
      <c r="B202" s="32"/>
      <c r="C202" s="196" t="s">
        <v>240</v>
      </c>
      <c r="D202" s="196" t="s">
        <v>134</v>
      </c>
      <c r="E202" s="197" t="s">
        <v>341</v>
      </c>
      <c r="F202" s="198" t="s">
        <v>342</v>
      </c>
      <c r="G202" s="199" t="s">
        <v>156</v>
      </c>
      <c r="H202" s="200">
        <v>7.57</v>
      </c>
      <c r="I202" s="201"/>
      <c r="J202" s="202">
        <f t="shared" si="30"/>
        <v>0</v>
      </c>
      <c r="K202" s="203"/>
      <c r="L202" s="36"/>
      <c r="M202" s="204" t="s">
        <v>1</v>
      </c>
      <c r="N202" s="205" t="s">
        <v>42</v>
      </c>
      <c r="O202" s="68"/>
      <c r="P202" s="206">
        <f t="shared" si="31"/>
        <v>0</v>
      </c>
      <c r="Q202" s="206">
        <v>2.4779119999999999</v>
      </c>
      <c r="R202" s="206">
        <f t="shared" si="32"/>
        <v>18.757793840000001</v>
      </c>
      <c r="S202" s="206">
        <v>0</v>
      </c>
      <c r="T202" s="207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8" t="s">
        <v>138</v>
      </c>
      <c r="AT202" s="208" t="s">
        <v>134</v>
      </c>
      <c r="AU202" s="208" t="s">
        <v>84</v>
      </c>
      <c r="AY202" s="14" t="s">
        <v>132</v>
      </c>
      <c r="BE202" s="209">
        <f t="shared" si="34"/>
        <v>0</v>
      </c>
      <c r="BF202" s="209">
        <f t="shared" si="35"/>
        <v>0</v>
      </c>
      <c r="BG202" s="209">
        <f t="shared" si="36"/>
        <v>0</v>
      </c>
      <c r="BH202" s="209">
        <f t="shared" si="37"/>
        <v>0</v>
      </c>
      <c r="BI202" s="209">
        <f t="shared" si="38"/>
        <v>0</v>
      </c>
      <c r="BJ202" s="14" t="s">
        <v>8</v>
      </c>
      <c r="BK202" s="209">
        <f t="shared" si="39"/>
        <v>0</v>
      </c>
      <c r="BL202" s="14" t="s">
        <v>138</v>
      </c>
      <c r="BM202" s="208" t="s">
        <v>343</v>
      </c>
    </row>
    <row r="203" spans="1:65" s="2" customFormat="1" ht="21.75" customHeight="1">
      <c r="A203" s="31"/>
      <c r="B203" s="32"/>
      <c r="C203" s="196" t="s">
        <v>344</v>
      </c>
      <c r="D203" s="196" t="s">
        <v>134</v>
      </c>
      <c r="E203" s="197" t="s">
        <v>345</v>
      </c>
      <c r="F203" s="198" t="s">
        <v>346</v>
      </c>
      <c r="G203" s="199" t="s">
        <v>137</v>
      </c>
      <c r="H203" s="200">
        <v>29.48</v>
      </c>
      <c r="I203" s="201"/>
      <c r="J203" s="202">
        <f t="shared" si="30"/>
        <v>0</v>
      </c>
      <c r="K203" s="203"/>
      <c r="L203" s="36"/>
      <c r="M203" s="204" t="s">
        <v>1</v>
      </c>
      <c r="N203" s="205" t="s">
        <v>42</v>
      </c>
      <c r="O203" s="68"/>
      <c r="P203" s="206">
        <f t="shared" si="31"/>
        <v>0</v>
      </c>
      <c r="Q203" s="206">
        <v>7.603332E-3</v>
      </c>
      <c r="R203" s="206">
        <f t="shared" si="32"/>
        <v>0.22414622736000001</v>
      </c>
      <c r="S203" s="206">
        <v>0</v>
      </c>
      <c r="T203" s="207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8" t="s">
        <v>138</v>
      </c>
      <c r="AT203" s="208" t="s">
        <v>134</v>
      </c>
      <c r="AU203" s="208" t="s">
        <v>84</v>
      </c>
      <c r="AY203" s="14" t="s">
        <v>132</v>
      </c>
      <c r="BE203" s="209">
        <f t="shared" si="34"/>
        <v>0</v>
      </c>
      <c r="BF203" s="209">
        <f t="shared" si="35"/>
        <v>0</v>
      </c>
      <c r="BG203" s="209">
        <f t="shared" si="36"/>
        <v>0</v>
      </c>
      <c r="BH203" s="209">
        <f t="shared" si="37"/>
        <v>0</v>
      </c>
      <c r="BI203" s="209">
        <f t="shared" si="38"/>
        <v>0</v>
      </c>
      <c r="BJ203" s="14" t="s">
        <v>8</v>
      </c>
      <c r="BK203" s="209">
        <f t="shared" si="39"/>
        <v>0</v>
      </c>
      <c r="BL203" s="14" t="s">
        <v>138</v>
      </c>
      <c r="BM203" s="208" t="s">
        <v>347</v>
      </c>
    </row>
    <row r="204" spans="1:65" s="2" customFormat="1" ht="21.75" customHeight="1">
      <c r="A204" s="31"/>
      <c r="B204" s="32"/>
      <c r="C204" s="196" t="s">
        <v>244</v>
      </c>
      <c r="D204" s="196" t="s">
        <v>134</v>
      </c>
      <c r="E204" s="197" t="s">
        <v>348</v>
      </c>
      <c r="F204" s="198" t="s">
        <v>349</v>
      </c>
      <c r="G204" s="199" t="s">
        <v>137</v>
      </c>
      <c r="H204" s="200">
        <v>8.74</v>
      </c>
      <c r="I204" s="201"/>
      <c r="J204" s="202">
        <f t="shared" si="30"/>
        <v>0</v>
      </c>
      <c r="K204" s="203"/>
      <c r="L204" s="36"/>
      <c r="M204" s="204" t="s">
        <v>1</v>
      </c>
      <c r="N204" s="205" t="s">
        <v>42</v>
      </c>
      <c r="O204" s="68"/>
      <c r="P204" s="206">
        <f t="shared" si="31"/>
        <v>0</v>
      </c>
      <c r="Q204" s="206">
        <v>1.7870259999999999E-2</v>
      </c>
      <c r="R204" s="206">
        <f t="shared" si="32"/>
        <v>0.15618607239999999</v>
      </c>
      <c r="S204" s="206">
        <v>0</v>
      </c>
      <c r="T204" s="207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8" t="s">
        <v>138</v>
      </c>
      <c r="AT204" s="208" t="s">
        <v>134</v>
      </c>
      <c r="AU204" s="208" t="s">
        <v>84</v>
      </c>
      <c r="AY204" s="14" t="s">
        <v>132</v>
      </c>
      <c r="BE204" s="209">
        <f t="shared" si="34"/>
        <v>0</v>
      </c>
      <c r="BF204" s="209">
        <f t="shared" si="35"/>
        <v>0</v>
      </c>
      <c r="BG204" s="209">
        <f t="shared" si="36"/>
        <v>0</v>
      </c>
      <c r="BH204" s="209">
        <f t="shared" si="37"/>
        <v>0</v>
      </c>
      <c r="BI204" s="209">
        <f t="shared" si="38"/>
        <v>0</v>
      </c>
      <c r="BJ204" s="14" t="s">
        <v>8</v>
      </c>
      <c r="BK204" s="209">
        <f t="shared" si="39"/>
        <v>0</v>
      </c>
      <c r="BL204" s="14" t="s">
        <v>138</v>
      </c>
      <c r="BM204" s="208" t="s">
        <v>350</v>
      </c>
    </row>
    <row r="205" spans="1:65" s="2" customFormat="1" ht="21.75" customHeight="1">
      <c r="A205" s="31"/>
      <c r="B205" s="32"/>
      <c r="C205" s="196" t="s">
        <v>351</v>
      </c>
      <c r="D205" s="196" t="s">
        <v>134</v>
      </c>
      <c r="E205" s="197" t="s">
        <v>352</v>
      </c>
      <c r="F205" s="198" t="s">
        <v>353</v>
      </c>
      <c r="G205" s="199" t="s">
        <v>137</v>
      </c>
      <c r="H205" s="200">
        <v>9.66</v>
      </c>
      <c r="I205" s="201"/>
      <c r="J205" s="202">
        <f t="shared" si="30"/>
        <v>0</v>
      </c>
      <c r="K205" s="203"/>
      <c r="L205" s="36"/>
      <c r="M205" s="204" t="s">
        <v>1</v>
      </c>
      <c r="N205" s="205" t="s">
        <v>42</v>
      </c>
      <c r="O205" s="68"/>
      <c r="P205" s="206">
        <f t="shared" si="31"/>
        <v>0</v>
      </c>
      <c r="Q205" s="206">
        <v>1.040701E-2</v>
      </c>
      <c r="R205" s="206">
        <f t="shared" si="32"/>
        <v>0.1005317166</v>
      </c>
      <c r="S205" s="206">
        <v>0</v>
      </c>
      <c r="T205" s="207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8" t="s">
        <v>138</v>
      </c>
      <c r="AT205" s="208" t="s">
        <v>134</v>
      </c>
      <c r="AU205" s="208" t="s">
        <v>84</v>
      </c>
      <c r="AY205" s="14" t="s">
        <v>132</v>
      </c>
      <c r="BE205" s="209">
        <f t="shared" si="34"/>
        <v>0</v>
      </c>
      <c r="BF205" s="209">
        <f t="shared" si="35"/>
        <v>0</v>
      </c>
      <c r="BG205" s="209">
        <f t="shared" si="36"/>
        <v>0</v>
      </c>
      <c r="BH205" s="209">
        <f t="shared" si="37"/>
        <v>0</v>
      </c>
      <c r="BI205" s="209">
        <f t="shared" si="38"/>
        <v>0</v>
      </c>
      <c r="BJ205" s="14" t="s">
        <v>8</v>
      </c>
      <c r="BK205" s="209">
        <f t="shared" si="39"/>
        <v>0</v>
      </c>
      <c r="BL205" s="14" t="s">
        <v>138</v>
      </c>
      <c r="BM205" s="208" t="s">
        <v>354</v>
      </c>
    </row>
    <row r="206" spans="1:65" s="2" customFormat="1" ht="21.75" customHeight="1">
      <c r="A206" s="31"/>
      <c r="B206" s="32"/>
      <c r="C206" s="196" t="s">
        <v>247</v>
      </c>
      <c r="D206" s="196" t="s">
        <v>134</v>
      </c>
      <c r="E206" s="197" t="s">
        <v>355</v>
      </c>
      <c r="F206" s="198" t="s">
        <v>356</v>
      </c>
      <c r="G206" s="199" t="s">
        <v>137</v>
      </c>
      <c r="H206" s="200">
        <v>29.48</v>
      </c>
      <c r="I206" s="201"/>
      <c r="J206" s="202">
        <f t="shared" si="30"/>
        <v>0</v>
      </c>
      <c r="K206" s="203"/>
      <c r="L206" s="36"/>
      <c r="M206" s="204" t="s">
        <v>1</v>
      </c>
      <c r="N206" s="205" t="s">
        <v>42</v>
      </c>
      <c r="O206" s="68"/>
      <c r="P206" s="206">
        <f t="shared" si="31"/>
        <v>0</v>
      </c>
      <c r="Q206" s="206">
        <v>0</v>
      </c>
      <c r="R206" s="206">
        <f t="shared" si="32"/>
        <v>0</v>
      </c>
      <c r="S206" s="206">
        <v>0</v>
      </c>
      <c r="T206" s="207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8" t="s">
        <v>138</v>
      </c>
      <c r="AT206" s="208" t="s">
        <v>134</v>
      </c>
      <c r="AU206" s="208" t="s">
        <v>84</v>
      </c>
      <c r="AY206" s="14" t="s">
        <v>132</v>
      </c>
      <c r="BE206" s="209">
        <f t="shared" si="34"/>
        <v>0</v>
      </c>
      <c r="BF206" s="209">
        <f t="shared" si="35"/>
        <v>0</v>
      </c>
      <c r="BG206" s="209">
        <f t="shared" si="36"/>
        <v>0</v>
      </c>
      <c r="BH206" s="209">
        <f t="shared" si="37"/>
        <v>0</v>
      </c>
      <c r="BI206" s="209">
        <f t="shared" si="38"/>
        <v>0</v>
      </c>
      <c r="BJ206" s="14" t="s">
        <v>8</v>
      </c>
      <c r="BK206" s="209">
        <f t="shared" si="39"/>
        <v>0</v>
      </c>
      <c r="BL206" s="14" t="s">
        <v>138</v>
      </c>
      <c r="BM206" s="208" t="s">
        <v>357</v>
      </c>
    </row>
    <row r="207" spans="1:65" s="2" customFormat="1" ht="21.75" customHeight="1">
      <c r="A207" s="31"/>
      <c r="B207" s="32"/>
      <c r="C207" s="196" t="s">
        <v>358</v>
      </c>
      <c r="D207" s="196" t="s">
        <v>134</v>
      </c>
      <c r="E207" s="197" t="s">
        <v>359</v>
      </c>
      <c r="F207" s="198" t="s">
        <v>360</v>
      </c>
      <c r="G207" s="199" t="s">
        <v>137</v>
      </c>
      <c r="H207" s="200">
        <v>8.74</v>
      </c>
      <c r="I207" s="201"/>
      <c r="J207" s="202">
        <f t="shared" si="30"/>
        <v>0</v>
      </c>
      <c r="K207" s="203"/>
      <c r="L207" s="36"/>
      <c r="M207" s="204" t="s">
        <v>1</v>
      </c>
      <c r="N207" s="205" t="s">
        <v>42</v>
      </c>
      <c r="O207" s="68"/>
      <c r="P207" s="206">
        <f t="shared" si="31"/>
        <v>0</v>
      </c>
      <c r="Q207" s="206">
        <v>0</v>
      </c>
      <c r="R207" s="206">
        <f t="shared" si="32"/>
        <v>0</v>
      </c>
      <c r="S207" s="206">
        <v>0</v>
      </c>
      <c r="T207" s="207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8" t="s">
        <v>138</v>
      </c>
      <c r="AT207" s="208" t="s">
        <v>134</v>
      </c>
      <c r="AU207" s="208" t="s">
        <v>84</v>
      </c>
      <c r="AY207" s="14" t="s">
        <v>132</v>
      </c>
      <c r="BE207" s="209">
        <f t="shared" si="34"/>
        <v>0</v>
      </c>
      <c r="BF207" s="209">
        <f t="shared" si="35"/>
        <v>0</v>
      </c>
      <c r="BG207" s="209">
        <f t="shared" si="36"/>
        <v>0</v>
      </c>
      <c r="BH207" s="209">
        <f t="shared" si="37"/>
        <v>0</v>
      </c>
      <c r="BI207" s="209">
        <f t="shared" si="38"/>
        <v>0</v>
      </c>
      <c r="BJ207" s="14" t="s">
        <v>8</v>
      </c>
      <c r="BK207" s="209">
        <f t="shared" si="39"/>
        <v>0</v>
      </c>
      <c r="BL207" s="14" t="s">
        <v>138</v>
      </c>
      <c r="BM207" s="208" t="s">
        <v>361</v>
      </c>
    </row>
    <row r="208" spans="1:65" s="2" customFormat="1" ht="16.5" customHeight="1">
      <c r="A208" s="31"/>
      <c r="B208" s="32"/>
      <c r="C208" s="196" t="s">
        <v>251</v>
      </c>
      <c r="D208" s="196" t="s">
        <v>134</v>
      </c>
      <c r="E208" s="197" t="s">
        <v>362</v>
      </c>
      <c r="F208" s="198" t="s">
        <v>363</v>
      </c>
      <c r="G208" s="199" t="s">
        <v>202</v>
      </c>
      <c r="H208" s="200">
        <v>0.3</v>
      </c>
      <c r="I208" s="201"/>
      <c r="J208" s="202">
        <f t="shared" si="30"/>
        <v>0</v>
      </c>
      <c r="K208" s="203"/>
      <c r="L208" s="36"/>
      <c r="M208" s="204" t="s">
        <v>1</v>
      </c>
      <c r="N208" s="205" t="s">
        <v>42</v>
      </c>
      <c r="O208" s="68"/>
      <c r="P208" s="206">
        <f t="shared" si="31"/>
        <v>0</v>
      </c>
      <c r="Q208" s="206">
        <v>1.0490858000000001</v>
      </c>
      <c r="R208" s="206">
        <f t="shared" si="32"/>
        <v>0.31472574000000003</v>
      </c>
      <c r="S208" s="206">
        <v>0</v>
      </c>
      <c r="T208" s="207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8" t="s">
        <v>138</v>
      </c>
      <c r="AT208" s="208" t="s">
        <v>134</v>
      </c>
      <c r="AU208" s="208" t="s">
        <v>84</v>
      </c>
      <c r="AY208" s="14" t="s">
        <v>132</v>
      </c>
      <c r="BE208" s="209">
        <f t="shared" si="34"/>
        <v>0</v>
      </c>
      <c r="BF208" s="209">
        <f t="shared" si="35"/>
        <v>0</v>
      </c>
      <c r="BG208" s="209">
        <f t="shared" si="36"/>
        <v>0</v>
      </c>
      <c r="BH208" s="209">
        <f t="shared" si="37"/>
        <v>0</v>
      </c>
      <c r="BI208" s="209">
        <f t="shared" si="38"/>
        <v>0</v>
      </c>
      <c r="BJ208" s="14" t="s">
        <v>8</v>
      </c>
      <c r="BK208" s="209">
        <f t="shared" si="39"/>
        <v>0</v>
      </c>
      <c r="BL208" s="14" t="s">
        <v>138</v>
      </c>
      <c r="BM208" s="208" t="s">
        <v>364</v>
      </c>
    </row>
    <row r="209" spans="1:65" s="2" customFormat="1" ht="21.75" customHeight="1">
      <c r="A209" s="31"/>
      <c r="B209" s="32"/>
      <c r="C209" s="196" t="s">
        <v>365</v>
      </c>
      <c r="D209" s="196" t="s">
        <v>134</v>
      </c>
      <c r="E209" s="197" t="s">
        <v>366</v>
      </c>
      <c r="F209" s="198" t="s">
        <v>367</v>
      </c>
      <c r="G209" s="199" t="s">
        <v>137</v>
      </c>
      <c r="H209" s="200">
        <v>61.2</v>
      </c>
      <c r="I209" s="201"/>
      <c r="J209" s="202">
        <f t="shared" si="30"/>
        <v>0</v>
      </c>
      <c r="K209" s="203"/>
      <c r="L209" s="36"/>
      <c r="M209" s="204" t="s">
        <v>1</v>
      </c>
      <c r="N209" s="205" t="s">
        <v>42</v>
      </c>
      <c r="O209" s="68"/>
      <c r="P209" s="206">
        <f t="shared" si="31"/>
        <v>0</v>
      </c>
      <c r="Q209" s="206">
        <v>3.1818399999999997E-2</v>
      </c>
      <c r="R209" s="206">
        <f t="shared" si="32"/>
        <v>1.9472860799999998</v>
      </c>
      <c r="S209" s="206">
        <v>0</v>
      </c>
      <c r="T209" s="207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8" t="s">
        <v>138</v>
      </c>
      <c r="AT209" s="208" t="s">
        <v>134</v>
      </c>
      <c r="AU209" s="208" t="s">
        <v>84</v>
      </c>
      <c r="AY209" s="14" t="s">
        <v>132</v>
      </c>
      <c r="BE209" s="209">
        <f t="shared" si="34"/>
        <v>0</v>
      </c>
      <c r="BF209" s="209">
        <f t="shared" si="35"/>
        <v>0</v>
      </c>
      <c r="BG209" s="209">
        <f t="shared" si="36"/>
        <v>0</v>
      </c>
      <c r="BH209" s="209">
        <f t="shared" si="37"/>
        <v>0</v>
      </c>
      <c r="BI209" s="209">
        <f t="shared" si="38"/>
        <v>0</v>
      </c>
      <c r="BJ209" s="14" t="s">
        <v>8</v>
      </c>
      <c r="BK209" s="209">
        <f t="shared" si="39"/>
        <v>0</v>
      </c>
      <c r="BL209" s="14" t="s">
        <v>138</v>
      </c>
      <c r="BM209" s="208" t="s">
        <v>368</v>
      </c>
    </row>
    <row r="210" spans="1:65" s="2" customFormat="1" ht="21.75" customHeight="1">
      <c r="A210" s="31"/>
      <c r="B210" s="32"/>
      <c r="C210" s="196" t="s">
        <v>255</v>
      </c>
      <c r="D210" s="196" t="s">
        <v>134</v>
      </c>
      <c r="E210" s="197" t="s">
        <v>369</v>
      </c>
      <c r="F210" s="198" t="s">
        <v>370</v>
      </c>
      <c r="G210" s="199" t="s">
        <v>137</v>
      </c>
      <c r="H210" s="200">
        <v>61.2</v>
      </c>
      <c r="I210" s="201"/>
      <c r="J210" s="202">
        <f t="shared" si="30"/>
        <v>0</v>
      </c>
      <c r="K210" s="203"/>
      <c r="L210" s="36"/>
      <c r="M210" s="204" t="s">
        <v>1</v>
      </c>
      <c r="N210" s="205" t="s">
        <v>42</v>
      </c>
      <c r="O210" s="68"/>
      <c r="P210" s="206">
        <f t="shared" si="31"/>
        <v>0</v>
      </c>
      <c r="Q210" s="206">
        <v>1.192E-4</v>
      </c>
      <c r="R210" s="206">
        <f t="shared" si="32"/>
        <v>7.29504E-3</v>
      </c>
      <c r="S210" s="206">
        <v>0</v>
      </c>
      <c r="T210" s="207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8" t="s">
        <v>138</v>
      </c>
      <c r="AT210" s="208" t="s">
        <v>134</v>
      </c>
      <c r="AU210" s="208" t="s">
        <v>84</v>
      </c>
      <c r="AY210" s="14" t="s">
        <v>132</v>
      </c>
      <c r="BE210" s="209">
        <f t="shared" si="34"/>
        <v>0</v>
      </c>
      <c r="BF210" s="209">
        <f t="shared" si="35"/>
        <v>0</v>
      </c>
      <c r="BG210" s="209">
        <f t="shared" si="36"/>
        <v>0</v>
      </c>
      <c r="BH210" s="209">
        <f t="shared" si="37"/>
        <v>0</v>
      </c>
      <c r="BI210" s="209">
        <f t="shared" si="38"/>
        <v>0</v>
      </c>
      <c r="BJ210" s="14" t="s">
        <v>8</v>
      </c>
      <c r="BK210" s="209">
        <f t="shared" si="39"/>
        <v>0</v>
      </c>
      <c r="BL210" s="14" t="s">
        <v>138</v>
      </c>
      <c r="BM210" s="208" t="s">
        <v>371</v>
      </c>
    </row>
    <row r="211" spans="1:65" s="2" customFormat="1" ht="21.75" customHeight="1">
      <c r="A211" s="31"/>
      <c r="B211" s="32"/>
      <c r="C211" s="196" t="s">
        <v>372</v>
      </c>
      <c r="D211" s="196" t="s">
        <v>134</v>
      </c>
      <c r="E211" s="197" t="s">
        <v>373</v>
      </c>
      <c r="F211" s="198" t="s">
        <v>374</v>
      </c>
      <c r="G211" s="199" t="s">
        <v>137</v>
      </c>
      <c r="H211" s="200">
        <v>61.2</v>
      </c>
      <c r="I211" s="201"/>
      <c r="J211" s="202">
        <f t="shared" si="30"/>
        <v>0</v>
      </c>
      <c r="K211" s="203"/>
      <c r="L211" s="36"/>
      <c r="M211" s="204" t="s">
        <v>1</v>
      </c>
      <c r="N211" s="205" t="s">
        <v>42</v>
      </c>
      <c r="O211" s="68"/>
      <c r="P211" s="206">
        <f t="shared" si="31"/>
        <v>0</v>
      </c>
      <c r="Q211" s="206">
        <v>0</v>
      </c>
      <c r="R211" s="206">
        <f t="shared" si="32"/>
        <v>0</v>
      </c>
      <c r="S211" s="206">
        <v>0</v>
      </c>
      <c r="T211" s="207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8" t="s">
        <v>138</v>
      </c>
      <c r="AT211" s="208" t="s">
        <v>134</v>
      </c>
      <c r="AU211" s="208" t="s">
        <v>84</v>
      </c>
      <c r="AY211" s="14" t="s">
        <v>132</v>
      </c>
      <c r="BE211" s="209">
        <f t="shared" si="34"/>
        <v>0</v>
      </c>
      <c r="BF211" s="209">
        <f t="shared" si="35"/>
        <v>0</v>
      </c>
      <c r="BG211" s="209">
        <f t="shared" si="36"/>
        <v>0</v>
      </c>
      <c r="BH211" s="209">
        <f t="shared" si="37"/>
        <v>0</v>
      </c>
      <c r="BI211" s="209">
        <f t="shared" si="38"/>
        <v>0</v>
      </c>
      <c r="BJ211" s="14" t="s">
        <v>8</v>
      </c>
      <c r="BK211" s="209">
        <f t="shared" si="39"/>
        <v>0</v>
      </c>
      <c r="BL211" s="14" t="s">
        <v>138</v>
      </c>
      <c r="BM211" s="208" t="s">
        <v>375</v>
      </c>
    </row>
    <row r="212" spans="1:65" s="2" customFormat="1" ht="16.5" customHeight="1">
      <c r="A212" s="31"/>
      <c r="B212" s="32"/>
      <c r="C212" s="196" t="s">
        <v>376</v>
      </c>
      <c r="D212" s="196" t="s">
        <v>134</v>
      </c>
      <c r="E212" s="197" t="s">
        <v>377</v>
      </c>
      <c r="F212" s="198" t="s">
        <v>378</v>
      </c>
      <c r="G212" s="199" t="s">
        <v>144</v>
      </c>
      <c r="H212" s="200">
        <v>2</v>
      </c>
      <c r="I212" s="201"/>
      <c r="J212" s="202">
        <f t="shared" si="30"/>
        <v>0</v>
      </c>
      <c r="K212" s="203"/>
      <c r="L212" s="36"/>
      <c r="M212" s="204" t="s">
        <v>1</v>
      </c>
      <c r="N212" s="205" t="s">
        <v>42</v>
      </c>
      <c r="O212" s="68"/>
      <c r="P212" s="206">
        <f t="shared" si="31"/>
        <v>0</v>
      </c>
      <c r="Q212" s="206">
        <v>3.85E-2</v>
      </c>
      <c r="R212" s="206">
        <f t="shared" si="32"/>
        <v>7.6999999999999999E-2</v>
      </c>
      <c r="S212" s="206">
        <v>0</v>
      </c>
      <c r="T212" s="207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8" t="s">
        <v>138</v>
      </c>
      <c r="AT212" s="208" t="s">
        <v>134</v>
      </c>
      <c r="AU212" s="208" t="s">
        <v>84</v>
      </c>
      <c r="AY212" s="14" t="s">
        <v>132</v>
      </c>
      <c r="BE212" s="209">
        <f t="shared" si="34"/>
        <v>0</v>
      </c>
      <c r="BF212" s="209">
        <f t="shared" si="35"/>
        <v>0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4" t="s">
        <v>8</v>
      </c>
      <c r="BK212" s="209">
        <f t="shared" si="39"/>
        <v>0</v>
      </c>
      <c r="BL212" s="14" t="s">
        <v>138</v>
      </c>
      <c r="BM212" s="208" t="s">
        <v>379</v>
      </c>
    </row>
    <row r="213" spans="1:65" s="2" customFormat="1" ht="21.75" customHeight="1">
      <c r="A213" s="31"/>
      <c r="B213" s="32"/>
      <c r="C213" s="196" t="s">
        <v>380</v>
      </c>
      <c r="D213" s="196" t="s">
        <v>134</v>
      </c>
      <c r="E213" s="197" t="s">
        <v>381</v>
      </c>
      <c r="F213" s="198" t="s">
        <v>382</v>
      </c>
      <c r="G213" s="199" t="s">
        <v>144</v>
      </c>
      <c r="H213" s="200">
        <v>4</v>
      </c>
      <c r="I213" s="201"/>
      <c r="J213" s="202">
        <f t="shared" si="30"/>
        <v>0</v>
      </c>
      <c r="K213" s="203"/>
      <c r="L213" s="36"/>
      <c r="M213" s="204" t="s">
        <v>1</v>
      </c>
      <c r="N213" s="205" t="s">
        <v>42</v>
      </c>
      <c r="O213" s="68"/>
      <c r="P213" s="206">
        <f t="shared" si="31"/>
        <v>0</v>
      </c>
      <c r="Q213" s="206">
        <v>0</v>
      </c>
      <c r="R213" s="206">
        <f t="shared" si="32"/>
        <v>0</v>
      </c>
      <c r="S213" s="206">
        <v>0</v>
      </c>
      <c r="T213" s="207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08" t="s">
        <v>138</v>
      </c>
      <c r="AT213" s="208" t="s">
        <v>134</v>
      </c>
      <c r="AU213" s="208" t="s">
        <v>84</v>
      </c>
      <c r="AY213" s="14" t="s">
        <v>132</v>
      </c>
      <c r="BE213" s="209">
        <f t="shared" si="34"/>
        <v>0</v>
      </c>
      <c r="BF213" s="209">
        <f t="shared" si="35"/>
        <v>0</v>
      </c>
      <c r="BG213" s="209">
        <f t="shared" si="36"/>
        <v>0</v>
      </c>
      <c r="BH213" s="209">
        <f t="shared" si="37"/>
        <v>0</v>
      </c>
      <c r="BI213" s="209">
        <f t="shared" si="38"/>
        <v>0</v>
      </c>
      <c r="BJ213" s="14" t="s">
        <v>8</v>
      </c>
      <c r="BK213" s="209">
        <f t="shared" si="39"/>
        <v>0</v>
      </c>
      <c r="BL213" s="14" t="s">
        <v>138</v>
      </c>
      <c r="BM213" s="208" t="s">
        <v>383</v>
      </c>
    </row>
    <row r="214" spans="1:65" s="2" customFormat="1" ht="16.5" customHeight="1">
      <c r="A214" s="31"/>
      <c r="B214" s="32"/>
      <c r="C214" s="210" t="s">
        <v>259</v>
      </c>
      <c r="D214" s="210" t="s">
        <v>214</v>
      </c>
      <c r="E214" s="211" t="s">
        <v>384</v>
      </c>
      <c r="F214" s="212" t="s">
        <v>385</v>
      </c>
      <c r="G214" s="213" t="s">
        <v>144</v>
      </c>
      <c r="H214" s="214">
        <v>2</v>
      </c>
      <c r="I214" s="215"/>
      <c r="J214" s="216">
        <f t="shared" si="30"/>
        <v>0</v>
      </c>
      <c r="K214" s="217"/>
      <c r="L214" s="218"/>
      <c r="M214" s="219" t="s">
        <v>1</v>
      </c>
      <c r="N214" s="220" t="s">
        <v>42</v>
      </c>
      <c r="O214" s="68"/>
      <c r="P214" s="206">
        <f t="shared" si="31"/>
        <v>0</v>
      </c>
      <c r="Q214" s="206">
        <v>0</v>
      </c>
      <c r="R214" s="206">
        <f t="shared" si="32"/>
        <v>0</v>
      </c>
      <c r="S214" s="206">
        <v>0</v>
      </c>
      <c r="T214" s="207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8" t="s">
        <v>148</v>
      </c>
      <c r="AT214" s="208" t="s">
        <v>214</v>
      </c>
      <c r="AU214" s="208" t="s">
        <v>84</v>
      </c>
      <c r="AY214" s="14" t="s">
        <v>132</v>
      </c>
      <c r="BE214" s="209">
        <f t="shared" si="34"/>
        <v>0</v>
      </c>
      <c r="BF214" s="209">
        <f t="shared" si="35"/>
        <v>0</v>
      </c>
      <c r="BG214" s="209">
        <f t="shared" si="36"/>
        <v>0</v>
      </c>
      <c r="BH214" s="209">
        <f t="shared" si="37"/>
        <v>0</v>
      </c>
      <c r="BI214" s="209">
        <f t="shared" si="38"/>
        <v>0</v>
      </c>
      <c r="BJ214" s="14" t="s">
        <v>8</v>
      </c>
      <c r="BK214" s="209">
        <f t="shared" si="39"/>
        <v>0</v>
      </c>
      <c r="BL214" s="14" t="s">
        <v>138</v>
      </c>
      <c r="BM214" s="208" t="s">
        <v>386</v>
      </c>
    </row>
    <row r="215" spans="1:65" s="2" customFormat="1" ht="16.5" customHeight="1">
      <c r="A215" s="31"/>
      <c r="B215" s="32"/>
      <c r="C215" s="210" t="s">
        <v>387</v>
      </c>
      <c r="D215" s="210" t="s">
        <v>214</v>
      </c>
      <c r="E215" s="211" t="s">
        <v>388</v>
      </c>
      <c r="F215" s="212" t="s">
        <v>389</v>
      </c>
      <c r="G215" s="213" t="s">
        <v>144</v>
      </c>
      <c r="H215" s="214">
        <v>2</v>
      </c>
      <c r="I215" s="215"/>
      <c r="J215" s="216">
        <f t="shared" si="30"/>
        <v>0</v>
      </c>
      <c r="K215" s="217"/>
      <c r="L215" s="218"/>
      <c r="M215" s="219" t="s">
        <v>1</v>
      </c>
      <c r="N215" s="220" t="s">
        <v>42</v>
      </c>
      <c r="O215" s="68"/>
      <c r="P215" s="206">
        <f t="shared" si="31"/>
        <v>0</v>
      </c>
      <c r="Q215" s="206">
        <v>0</v>
      </c>
      <c r="R215" s="206">
        <f t="shared" si="32"/>
        <v>0</v>
      </c>
      <c r="S215" s="206">
        <v>0</v>
      </c>
      <c r="T215" s="207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8" t="s">
        <v>148</v>
      </c>
      <c r="AT215" s="208" t="s">
        <v>214</v>
      </c>
      <c r="AU215" s="208" t="s">
        <v>84</v>
      </c>
      <c r="AY215" s="14" t="s">
        <v>132</v>
      </c>
      <c r="BE215" s="209">
        <f t="shared" si="34"/>
        <v>0</v>
      </c>
      <c r="BF215" s="209">
        <f t="shared" si="35"/>
        <v>0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4" t="s">
        <v>8</v>
      </c>
      <c r="BK215" s="209">
        <f t="shared" si="39"/>
        <v>0</v>
      </c>
      <c r="BL215" s="14" t="s">
        <v>138</v>
      </c>
      <c r="BM215" s="208" t="s">
        <v>390</v>
      </c>
    </row>
    <row r="216" spans="1:65" s="2" customFormat="1" ht="21.75" customHeight="1">
      <c r="A216" s="31"/>
      <c r="B216" s="32"/>
      <c r="C216" s="196" t="s">
        <v>262</v>
      </c>
      <c r="D216" s="196" t="s">
        <v>134</v>
      </c>
      <c r="E216" s="197" t="s">
        <v>391</v>
      </c>
      <c r="F216" s="198" t="s">
        <v>392</v>
      </c>
      <c r="G216" s="199" t="s">
        <v>137</v>
      </c>
      <c r="H216" s="200">
        <v>20</v>
      </c>
      <c r="I216" s="201"/>
      <c r="J216" s="202">
        <f t="shared" si="30"/>
        <v>0</v>
      </c>
      <c r="K216" s="203"/>
      <c r="L216" s="36"/>
      <c r="M216" s="204" t="s">
        <v>1</v>
      </c>
      <c r="N216" s="205" t="s">
        <v>42</v>
      </c>
      <c r="O216" s="68"/>
      <c r="P216" s="206">
        <f t="shared" si="31"/>
        <v>0</v>
      </c>
      <c r="Q216" s="206">
        <v>0.34190999999999999</v>
      </c>
      <c r="R216" s="206">
        <f t="shared" si="32"/>
        <v>6.8381999999999996</v>
      </c>
      <c r="S216" s="206">
        <v>0</v>
      </c>
      <c r="T216" s="207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8" t="s">
        <v>138</v>
      </c>
      <c r="AT216" s="208" t="s">
        <v>134</v>
      </c>
      <c r="AU216" s="208" t="s">
        <v>84</v>
      </c>
      <c r="AY216" s="14" t="s">
        <v>132</v>
      </c>
      <c r="BE216" s="209">
        <f t="shared" si="34"/>
        <v>0</v>
      </c>
      <c r="BF216" s="209">
        <f t="shared" si="35"/>
        <v>0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4" t="s">
        <v>8</v>
      </c>
      <c r="BK216" s="209">
        <f t="shared" si="39"/>
        <v>0</v>
      </c>
      <c r="BL216" s="14" t="s">
        <v>138</v>
      </c>
      <c r="BM216" s="208" t="s">
        <v>393</v>
      </c>
    </row>
    <row r="217" spans="1:65" s="2" customFormat="1" ht="21.75" customHeight="1">
      <c r="A217" s="31"/>
      <c r="B217" s="32"/>
      <c r="C217" s="196" t="s">
        <v>394</v>
      </c>
      <c r="D217" s="196" t="s">
        <v>134</v>
      </c>
      <c r="E217" s="197" t="s">
        <v>395</v>
      </c>
      <c r="F217" s="198" t="s">
        <v>396</v>
      </c>
      <c r="G217" s="199" t="s">
        <v>137</v>
      </c>
      <c r="H217" s="200">
        <v>0.81</v>
      </c>
      <c r="I217" s="201"/>
      <c r="J217" s="202">
        <f t="shared" si="30"/>
        <v>0</v>
      </c>
      <c r="K217" s="203"/>
      <c r="L217" s="36"/>
      <c r="M217" s="204" t="s">
        <v>1</v>
      </c>
      <c r="N217" s="205" t="s">
        <v>42</v>
      </c>
      <c r="O217" s="68"/>
      <c r="P217" s="206">
        <f t="shared" si="31"/>
        <v>0</v>
      </c>
      <c r="Q217" s="206">
        <v>2.102E-2</v>
      </c>
      <c r="R217" s="206">
        <f t="shared" si="32"/>
        <v>1.7026200000000002E-2</v>
      </c>
      <c r="S217" s="206">
        <v>0</v>
      </c>
      <c r="T217" s="207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8" t="s">
        <v>138</v>
      </c>
      <c r="AT217" s="208" t="s">
        <v>134</v>
      </c>
      <c r="AU217" s="208" t="s">
        <v>84</v>
      </c>
      <c r="AY217" s="14" t="s">
        <v>132</v>
      </c>
      <c r="BE217" s="209">
        <f t="shared" si="34"/>
        <v>0</v>
      </c>
      <c r="BF217" s="209">
        <f t="shared" si="35"/>
        <v>0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4" t="s">
        <v>8</v>
      </c>
      <c r="BK217" s="209">
        <f t="shared" si="39"/>
        <v>0</v>
      </c>
      <c r="BL217" s="14" t="s">
        <v>138</v>
      </c>
      <c r="BM217" s="208" t="s">
        <v>397</v>
      </c>
    </row>
    <row r="218" spans="1:65" s="2" customFormat="1" ht="21.75" customHeight="1">
      <c r="A218" s="31"/>
      <c r="B218" s="32"/>
      <c r="C218" s="196" t="s">
        <v>266</v>
      </c>
      <c r="D218" s="196" t="s">
        <v>134</v>
      </c>
      <c r="E218" s="197" t="s">
        <v>398</v>
      </c>
      <c r="F218" s="198" t="s">
        <v>396</v>
      </c>
      <c r="G218" s="199" t="s">
        <v>137</v>
      </c>
      <c r="H218" s="200">
        <v>0.81</v>
      </c>
      <c r="I218" s="201"/>
      <c r="J218" s="202">
        <f t="shared" si="30"/>
        <v>0</v>
      </c>
      <c r="K218" s="203"/>
      <c r="L218" s="36"/>
      <c r="M218" s="204" t="s">
        <v>1</v>
      </c>
      <c r="N218" s="205" t="s">
        <v>42</v>
      </c>
      <c r="O218" s="68"/>
      <c r="P218" s="206">
        <f t="shared" si="31"/>
        <v>0</v>
      </c>
      <c r="Q218" s="206">
        <v>2.102E-2</v>
      </c>
      <c r="R218" s="206">
        <f t="shared" si="32"/>
        <v>1.7026200000000002E-2</v>
      </c>
      <c r="S218" s="206">
        <v>0</v>
      </c>
      <c r="T218" s="207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08" t="s">
        <v>138</v>
      </c>
      <c r="AT218" s="208" t="s">
        <v>134</v>
      </c>
      <c r="AU218" s="208" t="s">
        <v>84</v>
      </c>
      <c r="AY218" s="14" t="s">
        <v>132</v>
      </c>
      <c r="BE218" s="209">
        <f t="shared" si="34"/>
        <v>0</v>
      </c>
      <c r="BF218" s="209">
        <f t="shared" si="35"/>
        <v>0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4" t="s">
        <v>8</v>
      </c>
      <c r="BK218" s="209">
        <f t="shared" si="39"/>
        <v>0</v>
      </c>
      <c r="BL218" s="14" t="s">
        <v>138</v>
      </c>
      <c r="BM218" s="208" t="s">
        <v>399</v>
      </c>
    </row>
    <row r="219" spans="1:65" s="2" customFormat="1" ht="21.75" customHeight="1">
      <c r="A219" s="31"/>
      <c r="B219" s="32"/>
      <c r="C219" s="196" t="s">
        <v>400</v>
      </c>
      <c r="D219" s="196" t="s">
        <v>134</v>
      </c>
      <c r="E219" s="197" t="s">
        <v>401</v>
      </c>
      <c r="F219" s="198" t="s">
        <v>402</v>
      </c>
      <c r="G219" s="199" t="s">
        <v>137</v>
      </c>
      <c r="H219" s="200">
        <v>53.08</v>
      </c>
      <c r="I219" s="201"/>
      <c r="J219" s="202">
        <f t="shared" si="30"/>
        <v>0</v>
      </c>
      <c r="K219" s="203"/>
      <c r="L219" s="36"/>
      <c r="M219" s="204" t="s">
        <v>1</v>
      </c>
      <c r="N219" s="205" t="s">
        <v>42</v>
      </c>
      <c r="O219" s="68"/>
      <c r="P219" s="206">
        <f t="shared" si="31"/>
        <v>0</v>
      </c>
      <c r="Q219" s="206">
        <v>0.31879000000000002</v>
      </c>
      <c r="R219" s="206">
        <f t="shared" si="32"/>
        <v>16.921373200000001</v>
      </c>
      <c r="S219" s="206">
        <v>0</v>
      </c>
      <c r="T219" s="207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8" t="s">
        <v>138</v>
      </c>
      <c r="AT219" s="208" t="s">
        <v>134</v>
      </c>
      <c r="AU219" s="208" t="s">
        <v>84</v>
      </c>
      <c r="AY219" s="14" t="s">
        <v>132</v>
      </c>
      <c r="BE219" s="209">
        <f t="shared" si="34"/>
        <v>0</v>
      </c>
      <c r="BF219" s="209">
        <f t="shared" si="35"/>
        <v>0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4" t="s">
        <v>8</v>
      </c>
      <c r="BK219" s="209">
        <f t="shared" si="39"/>
        <v>0</v>
      </c>
      <c r="BL219" s="14" t="s">
        <v>138</v>
      </c>
      <c r="BM219" s="208" t="s">
        <v>403</v>
      </c>
    </row>
    <row r="220" spans="1:65" s="2" customFormat="1" ht="21.75" customHeight="1">
      <c r="A220" s="31"/>
      <c r="B220" s="32"/>
      <c r="C220" s="196" t="s">
        <v>269</v>
      </c>
      <c r="D220" s="196" t="s">
        <v>134</v>
      </c>
      <c r="E220" s="197" t="s">
        <v>404</v>
      </c>
      <c r="F220" s="198" t="s">
        <v>405</v>
      </c>
      <c r="G220" s="199" t="s">
        <v>156</v>
      </c>
      <c r="H220" s="200">
        <v>1.1299999999999999</v>
      </c>
      <c r="I220" s="201"/>
      <c r="J220" s="202">
        <f t="shared" si="30"/>
        <v>0</v>
      </c>
      <c r="K220" s="203"/>
      <c r="L220" s="36"/>
      <c r="M220" s="204" t="s">
        <v>1</v>
      </c>
      <c r="N220" s="205" t="s">
        <v>42</v>
      </c>
      <c r="O220" s="68"/>
      <c r="P220" s="206">
        <f t="shared" si="31"/>
        <v>0</v>
      </c>
      <c r="Q220" s="206">
        <v>1.8907700000000001</v>
      </c>
      <c r="R220" s="206">
        <f t="shared" si="32"/>
        <v>2.1365700999999997</v>
      </c>
      <c r="S220" s="206">
        <v>0</v>
      </c>
      <c r="T220" s="207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8" t="s">
        <v>138</v>
      </c>
      <c r="AT220" s="208" t="s">
        <v>134</v>
      </c>
      <c r="AU220" s="208" t="s">
        <v>84</v>
      </c>
      <c r="AY220" s="14" t="s">
        <v>132</v>
      </c>
      <c r="BE220" s="209">
        <f t="shared" si="34"/>
        <v>0</v>
      </c>
      <c r="BF220" s="209">
        <f t="shared" si="35"/>
        <v>0</v>
      </c>
      <c r="BG220" s="209">
        <f t="shared" si="36"/>
        <v>0</v>
      </c>
      <c r="BH220" s="209">
        <f t="shared" si="37"/>
        <v>0</v>
      </c>
      <c r="BI220" s="209">
        <f t="shared" si="38"/>
        <v>0</v>
      </c>
      <c r="BJ220" s="14" t="s">
        <v>8</v>
      </c>
      <c r="BK220" s="209">
        <f t="shared" si="39"/>
        <v>0</v>
      </c>
      <c r="BL220" s="14" t="s">
        <v>138</v>
      </c>
      <c r="BM220" s="208" t="s">
        <v>406</v>
      </c>
    </row>
    <row r="221" spans="1:65" s="2" customFormat="1" ht="21.75" customHeight="1">
      <c r="A221" s="31"/>
      <c r="B221" s="32"/>
      <c r="C221" s="196" t="s">
        <v>407</v>
      </c>
      <c r="D221" s="196" t="s">
        <v>134</v>
      </c>
      <c r="E221" s="197" t="s">
        <v>408</v>
      </c>
      <c r="F221" s="198" t="s">
        <v>409</v>
      </c>
      <c r="G221" s="199" t="s">
        <v>156</v>
      </c>
      <c r="H221" s="200">
        <v>6.88</v>
      </c>
      <c r="I221" s="201"/>
      <c r="J221" s="202">
        <f t="shared" si="30"/>
        <v>0</v>
      </c>
      <c r="K221" s="203"/>
      <c r="L221" s="36"/>
      <c r="M221" s="204" t="s">
        <v>1</v>
      </c>
      <c r="N221" s="205" t="s">
        <v>42</v>
      </c>
      <c r="O221" s="68"/>
      <c r="P221" s="206">
        <f t="shared" si="31"/>
        <v>0</v>
      </c>
      <c r="Q221" s="206">
        <v>2.09</v>
      </c>
      <c r="R221" s="206">
        <f t="shared" si="32"/>
        <v>14.379199999999999</v>
      </c>
      <c r="S221" s="206">
        <v>0</v>
      </c>
      <c r="T221" s="207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8" t="s">
        <v>138</v>
      </c>
      <c r="AT221" s="208" t="s">
        <v>134</v>
      </c>
      <c r="AU221" s="208" t="s">
        <v>84</v>
      </c>
      <c r="AY221" s="14" t="s">
        <v>132</v>
      </c>
      <c r="BE221" s="209">
        <f t="shared" si="34"/>
        <v>0</v>
      </c>
      <c r="BF221" s="209">
        <f t="shared" si="35"/>
        <v>0</v>
      </c>
      <c r="BG221" s="209">
        <f t="shared" si="36"/>
        <v>0</v>
      </c>
      <c r="BH221" s="209">
        <f t="shared" si="37"/>
        <v>0</v>
      </c>
      <c r="BI221" s="209">
        <f t="shared" si="38"/>
        <v>0</v>
      </c>
      <c r="BJ221" s="14" t="s">
        <v>8</v>
      </c>
      <c r="BK221" s="209">
        <f t="shared" si="39"/>
        <v>0</v>
      </c>
      <c r="BL221" s="14" t="s">
        <v>138</v>
      </c>
      <c r="BM221" s="208" t="s">
        <v>410</v>
      </c>
    </row>
    <row r="222" spans="1:65" s="2" customFormat="1" ht="21.75" customHeight="1">
      <c r="A222" s="31"/>
      <c r="B222" s="32"/>
      <c r="C222" s="196" t="s">
        <v>277</v>
      </c>
      <c r="D222" s="196" t="s">
        <v>134</v>
      </c>
      <c r="E222" s="197" t="s">
        <v>411</v>
      </c>
      <c r="F222" s="198" t="s">
        <v>412</v>
      </c>
      <c r="G222" s="199" t="s">
        <v>137</v>
      </c>
      <c r="H222" s="200">
        <v>53.08</v>
      </c>
      <c r="I222" s="201"/>
      <c r="J222" s="202">
        <f t="shared" si="30"/>
        <v>0</v>
      </c>
      <c r="K222" s="203"/>
      <c r="L222" s="36"/>
      <c r="M222" s="204" t="s">
        <v>1</v>
      </c>
      <c r="N222" s="205" t="s">
        <v>42</v>
      </c>
      <c r="O222" s="68"/>
      <c r="P222" s="206">
        <f t="shared" si="31"/>
        <v>0</v>
      </c>
      <c r="Q222" s="206">
        <v>0.43744</v>
      </c>
      <c r="R222" s="206">
        <f t="shared" si="32"/>
        <v>23.2193152</v>
      </c>
      <c r="S222" s="206">
        <v>0</v>
      </c>
      <c r="T222" s="207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08" t="s">
        <v>138</v>
      </c>
      <c r="AT222" s="208" t="s">
        <v>134</v>
      </c>
      <c r="AU222" s="208" t="s">
        <v>84</v>
      </c>
      <c r="AY222" s="14" t="s">
        <v>132</v>
      </c>
      <c r="BE222" s="209">
        <f t="shared" si="34"/>
        <v>0</v>
      </c>
      <c r="BF222" s="209">
        <f t="shared" si="35"/>
        <v>0</v>
      </c>
      <c r="BG222" s="209">
        <f t="shared" si="36"/>
        <v>0</v>
      </c>
      <c r="BH222" s="209">
        <f t="shared" si="37"/>
        <v>0</v>
      </c>
      <c r="BI222" s="209">
        <f t="shared" si="38"/>
        <v>0</v>
      </c>
      <c r="BJ222" s="14" t="s">
        <v>8</v>
      </c>
      <c r="BK222" s="209">
        <f t="shared" si="39"/>
        <v>0</v>
      </c>
      <c r="BL222" s="14" t="s">
        <v>138</v>
      </c>
      <c r="BM222" s="208" t="s">
        <v>413</v>
      </c>
    </row>
    <row r="223" spans="1:65" s="12" customFormat="1" ht="22.9" customHeight="1">
      <c r="B223" s="180"/>
      <c r="C223" s="181"/>
      <c r="D223" s="182" t="s">
        <v>76</v>
      </c>
      <c r="E223" s="194" t="s">
        <v>212</v>
      </c>
      <c r="F223" s="194" t="s">
        <v>414</v>
      </c>
      <c r="G223" s="181"/>
      <c r="H223" s="181"/>
      <c r="I223" s="184"/>
      <c r="J223" s="195">
        <f>BK223</f>
        <v>0</v>
      </c>
      <c r="K223" s="181"/>
      <c r="L223" s="186"/>
      <c r="M223" s="187"/>
      <c r="N223" s="188"/>
      <c r="O223" s="188"/>
      <c r="P223" s="189">
        <f>SUM(P224:P226)</f>
        <v>0</v>
      </c>
      <c r="Q223" s="188"/>
      <c r="R223" s="189">
        <f>SUM(R224:R226)</f>
        <v>5.503425</v>
      </c>
      <c r="S223" s="188"/>
      <c r="T223" s="190">
        <f>SUM(T224:T226)</f>
        <v>0</v>
      </c>
      <c r="AR223" s="191" t="s">
        <v>8</v>
      </c>
      <c r="AT223" s="192" t="s">
        <v>76</v>
      </c>
      <c r="AU223" s="192" t="s">
        <v>8</v>
      </c>
      <c r="AY223" s="191" t="s">
        <v>132</v>
      </c>
      <c r="BK223" s="193">
        <f>SUM(BK224:BK226)</f>
        <v>0</v>
      </c>
    </row>
    <row r="224" spans="1:65" s="2" customFormat="1" ht="21.75" customHeight="1">
      <c r="A224" s="31"/>
      <c r="B224" s="32"/>
      <c r="C224" s="196" t="s">
        <v>415</v>
      </c>
      <c r="D224" s="196" t="s">
        <v>134</v>
      </c>
      <c r="E224" s="197" t="s">
        <v>416</v>
      </c>
      <c r="F224" s="198" t="s">
        <v>417</v>
      </c>
      <c r="G224" s="199" t="s">
        <v>202</v>
      </c>
      <c r="H224" s="200">
        <v>4.835</v>
      </c>
      <c r="I224" s="201"/>
      <c r="J224" s="202">
        <f>ROUND(I224*H224,0)</f>
        <v>0</v>
      </c>
      <c r="K224" s="203"/>
      <c r="L224" s="36"/>
      <c r="M224" s="204" t="s">
        <v>1</v>
      </c>
      <c r="N224" s="205" t="s">
        <v>42</v>
      </c>
      <c r="O224" s="68"/>
      <c r="P224" s="206">
        <f>O224*H224</f>
        <v>0</v>
      </c>
      <c r="Q224" s="206">
        <v>4.4999999999999998E-2</v>
      </c>
      <c r="R224" s="206">
        <f>Q224*H224</f>
        <v>0.21757499999999999</v>
      </c>
      <c r="S224" s="206">
        <v>0</v>
      </c>
      <c r="T224" s="207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08" t="s">
        <v>138</v>
      </c>
      <c r="AT224" s="208" t="s">
        <v>134</v>
      </c>
      <c r="AU224" s="208" t="s">
        <v>84</v>
      </c>
      <c r="AY224" s="14" t="s">
        <v>132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4" t="s">
        <v>8</v>
      </c>
      <c r="BK224" s="209">
        <f>ROUND(I224*H224,0)</f>
        <v>0</v>
      </c>
      <c r="BL224" s="14" t="s">
        <v>138</v>
      </c>
      <c r="BM224" s="208" t="s">
        <v>418</v>
      </c>
    </row>
    <row r="225" spans="1:65" s="2" customFormat="1" ht="21.75" customHeight="1">
      <c r="A225" s="31"/>
      <c r="B225" s="32"/>
      <c r="C225" s="210" t="s">
        <v>281</v>
      </c>
      <c r="D225" s="210" t="s">
        <v>214</v>
      </c>
      <c r="E225" s="211" t="s">
        <v>419</v>
      </c>
      <c r="F225" s="212" t="s">
        <v>420</v>
      </c>
      <c r="G225" s="213" t="s">
        <v>229</v>
      </c>
      <c r="H225" s="214">
        <v>4835.6000000000004</v>
      </c>
      <c r="I225" s="215"/>
      <c r="J225" s="216">
        <f>ROUND(I225*H225,0)</f>
        <v>0</v>
      </c>
      <c r="K225" s="217"/>
      <c r="L225" s="218"/>
      <c r="M225" s="219" t="s">
        <v>1</v>
      </c>
      <c r="N225" s="220" t="s">
        <v>42</v>
      </c>
      <c r="O225" s="68"/>
      <c r="P225" s="206">
        <f>O225*H225</f>
        <v>0</v>
      </c>
      <c r="Q225" s="206">
        <v>1E-3</v>
      </c>
      <c r="R225" s="206">
        <f>Q225*H225</f>
        <v>4.8356000000000003</v>
      </c>
      <c r="S225" s="206">
        <v>0</v>
      </c>
      <c r="T225" s="207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08" t="s">
        <v>148</v>
      </c>
      <c r="AT225" s="208" t="s">
        <v>214</v>
      </c>
      <c r="AU225" s="208" t="s">
        <v>84</v>
      </c>
      <c r="AY225" s="14" t="s">
        <v>132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4" t="s">
        <v>8</v>
      </c>
      <c r="BK225" s="209">
        <f>ROUND(I225*H225,0)</f>
        <v>0</v>
      </c>
      <c r="BL225" s="14" t="s">
        <v>138</v>
      </c>
      <c r="BM225" s="208" t="s">
        <v>421</v>
      </c>
    </row>
    <row r="226" spans="1:65" s="2" customFormat="1" ht="16.5" customHeight="1">
      <c r="A226" s="31"/>
      <c r="B226" s="32"/>
      <c r="C226" s="196" t="s">
        <v>422</v>
      </c>
      <c r="D226" s="196" t="s">
        <v>134</v>
      </c>
      <c r="E226" s="197" t="s">
        <v>423</v>
      </c>
      <c r="F226" s="198" t="s">
        <v>424</v>
      </c>
      <c r="G226" s="199" t="s">
        <v>229</v>
      </c>
      <c r="H226" s="200">
        <v>450.25</v>
      </c>
      <c r="I226" s="201"/>
      <c r="J226" s="202">
        <f>ROUND(I226*H226,0)</f>
        <v>0</v>
      </c>
      <c r="K226" s="203"/>
      <c r="L226" s="36"/>
      <c r="M226" s="204" t="s">
        <v>1</v>
      </c>
      <c r="N226" s="205" t="s">
        <v>42</v>
      </c>
      <c r="O226" s="68"/>
      <c r="P226" s="206">
        <f>O226*H226</f>
        <v>0</v>
      </c>
      <c r="Q226" s="206">
        <v>1E-3</v>
      </c>
      <c r="R226" s="206">
        <f>Q226*H226</f>
        <v>0.45024999999999998</v>
      </c>
      <c r="S226" s="206">
        <v>0</v>
      </c>
      <c r="T226" s="207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08" t="s">
        <v>138</v>
      </c>
      <c r="AT226" s="208" t="s">
        <v>134</v>
      </c>
      <c r="AU226" s="208" t="s">
        <v>84</v>
      </c>
      <c r="AY226" s="14" t="s">
        <v>132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4" t="s">
        <v>8</v>
      </c>
      <c r="BK226" s="209">
        <f>ROUND(I226*H226,0)</f>
        <v>0</v>
      </c>
      <c r="BL226" s="14" t="s">
        <v>138</v>
      </c>
      <c r="BM226" s="208" t="s">
        <v>425</v>
      </c>
    </row>
    <row r="227" spans="1:65" s="12" customFormat="1" ht="22.9" customHeight="1">
      <c r="B227" s="180"/>
      <c r="C227" s="181"/>
      <c r="D227" s="182" t="s">
        <v>76</v>
      </c>
      <c r="E227" s="194" t="s">
        <v>149</v>
      </c>
      <c r="F227" s="194" t="s">
        <v>426</v>
      </c>
      <c r="G227" s="181"/>
      <c r="H227" s="181"/>
      <c r="I227" s="184"/>
      <c r="J227" s="195">
        <f>BK227</f>
        <v>0</v>
      </c>
      <c r="K227" s="181"/>
      <c r="L227" s="186"/>
      <c r="M227" s="187"/>
      <c r="N227" s="188"/>
      <c r="O227" s="188"/>
      <c r="P227" s="189">
        <f>SUM(P228:P232)</f>
        <v>0</v>
      </c>
      <c r="Q227" s="188"/>
      <c r="R227" s="189">
        <f>SUM(R228:R232)</f>
        <v>21.025699199999998</v>
      </c>
      <c r="S227" s="188"/>
      <c r="T227" s="190">
        <f>SUM(T228:T232)</f>
        <v>0</v>
      </c>
      <c r="AR227" s="191" t="s">
        <v>8</v>
      </c>
      <c r="AT227" s="192" t="s">
        <v>76</v>
      </c>
      <c r="AU227" s="192" t="s">
        <v>8</v>
      </c>
      <c r="AY227" s="191" t="s">
        <v>132</v>
      </c>
      <c r="BK227" s="193">
        <f>SUM(BK228:BK232)</f>
        <v>0</v>
      </c>
    </row>
    <row r="228" spans="1:65" s="2" customFormat="1" ht="21.75" customHeight="1">
      <c r="A228" s="31"/>
      <c r="B228" s="32"/>
      <c r="C228" s="196" t="s">
        <v>284</v>
      </c>
      <c r="D228" s="196" t="s">
        <v>134</v>
      </c>
      <c r="E228" s="197" t="s">
        <v>427</v>
      </c>
      <c r="F228" s="198" t="s">
        <v>428</v>
      </c>
      <c r="G228" s="199" t="s">
        <v>137</v>
      </c>
      <c r="H228" s="200">
        <v>11.88</v>
      </c>
      <c r="I228" s="201"/>
      <c r="J228" s="202">
        <f>ROUND(I228*H228,0)</f>
        <v>0</v>
      </c>
      <c r="K228" s="203"/>
      <c r="L228" s="36"/>
      <c r="M228" s="204" t="s">
        <v>1</v>
      </c>
      <c r="N228" s="205" t="s">
        <v>42</v>
      </c>
      <c r="O228" s="68"/>
      <c r="P228" s="206">
        <f>O228*H228</f>
        <v>0</v>
      </c>
      <c r="Q228" s="206">
        <v>0.38700000000000001</v>
      </c>
      <c r="R228" s="206">
        <f>Q228*H228</f>
        <v>4.5975600000000005</v>
      </c>
      <c r="S228" s="206">
        <v>0</v>
      </c>
      <c r="T228" s="207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08" t="s">
        <v>138</v>
      </c>
      <c r="AT228" s="208" t="s">
        <v>134</v>
      </c>
      <c r="AU228" s="208" t="s">
        <v>84</v>
      </c>
      <c r="AY228" s="14" t="s">
        <v>132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4" t="s">
        <v>8</v>
      </c>
      <c r="BK228" s="209">
        <f>ROUND(I228*H228,0)</f>
        <v>0</v>
      </c>
      <c r="BL228" s="14" t="s">
        <v>138</v>
      </c>
      <c r="BM228" s="208" t="s">
        <v>429</v>
      </c>
    </row>
    <row r="229" spans="1:65" s="2" customFormat="1" ht="16.5" customHeight="1">
      <c r="A229" s="31"/>
      <c r="B229" s="32"/>
      <c r="C229" s="196" t="s">
        <v>430</v>
      </c>
      <c r="D229" s="196" t="s">
        <v>134</v>
      </c>
      <c r="E229" s="197" t="s">
        <v>431</v>
      </c>
      <c r="F229" s="198" t="s">
        <v>432</v>
      </c>
      <c r="G229" s="199" t="s">
        <v>137</v>
      </c>
      <c r="H229" s="200">
        <v>12.6</v>
      </c>
      <c r="I229" s="201"/>
      <c r="J229" s="202">
        <f>ROUND(I229*H229,0)</f>
        <v>0</v>
      </c>
      <c r="K229" s="203"/>
      <c r="L229" s="36"/>
      <c r="M229" s="204" t="s">
        <v>1</v>
      </c>
      <c r="N229" s="205" t="s">
        <v>42</v>
      </c>
      <c r="O229" s="68"/>
      <c r="P229" s="206">
        <f>O229*H229</f>
        <v>0</v>
      </c>
      <c r="Q229" s="206">
        <v>0.161</v>
      </c>
      <c r="R229" s="206">
        <f>Q229*H229</f>
        <v>2.0286</v>
      </c>
      <c r="S229" s="206">
        <v>0</v>
      </c>
      <c r="T229" s="207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08" t="s">
        <v>138</v>
      </c>
      <c r="AT229" s="208" t="s">
        <v>134</v>
      </c>
      <c r="AU229" s="208" t="s">
        <v>84</v>
      </c>
      <c r="AY229" s="14" t="s">
        <v>132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4" t="s">
        <v>8</v>
      </c>
      <c r="BK229" s="209">
        <f>ROUND(I229*H229,0)</f>
        <v>0</v>
      </c>
      <c r="BL229" s="14" t="s">
        <v>138</v>
      </c>
      <c r="BM229" s="208" t="s">
        <v>433</v>
      </c>
    </row>
    <row r="230" spans="1:65" s="2" customFormat="1" ht="16.5" customHeight="1">
      <c r="A230" s="31"/>
      <c r="B230" s="32"/>
      <c r="C230" s="196" t="s">
        <v>288</v>
      </c>
      <c r="D230" s="196" t="s">
        <v>134</v>
      </c>
      <c r="E230" s="197" t="s">
        <v>434</v>
      </c>
      <c r="F230" s="198" t="s">
        <v>435</v>
      </c>
      <c r="G230" s="199" t="s">
        <v>137</v>
      </c>
      <c r="H230" s="200">
        <v>28.12</v>
      </c>
      <c r="I230" s="201"/>
      <c r="J230" s="202">
        <f>ROUND(I230*H230,0)</f>
        <v>0</v>
      </c>
      <c r="K230" s="203"/>
      <c r="L230" s="36"/>
      <c r="M230" s="204" t="s">
        <v>1</v>
      </c>
      <c r="N230" s="205" t="s">
        <v>42</v>
      </c>
      <c r="O230" s="68"/>
      <c r="P230" s="206">
        <f>O230*H230</f>
        <v>0</v>
      </c>
      <c r="Q230" s="206">
        <v>0.34499999999999997</v>
      </c>
      <c r="R230" s="206">
        <f>Q230*H230</f>
        <v>9.7013999999999996</v>
      </c>
      <c r="S230" s="206">
        <v>0</v>
      </c>
      <c r="T230" s="207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08" t="s">
        <v>138</v>
      </c>
      <c r="AT230" s="208" t="s">
        <v>134</v>
      </c>
      <c r="AU230" s="208" t="s">
        <v>84</v>
      </c>
      <c r="AY230" s="14" t="s">
        <v>132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4" t="s">
        <v>8</v>
      </c>
      <c r="BK230" s="209">
        <f>ROUND(I230*H230,0)</f>
        <v>0</v>
      </c>
      <c r="BL230" s="14" t="s">
        <v>138</v>
      </c>
      <c r="BM230" s="208" t="s">
        <v>436</v>
      </c>
    </row>
    <row r="231" spans="1:65" s="2" customFormat="1" ht="21.75" customHeight="1">
      <c r="A231" s="31"/>
      <c r="B231" s="32"/>
      <c r="C231" s="196" t="s">
        <v>437</v>
      </c>
      <c r="D231" s="196" t="s">
        <v>134</v>
      </c>
      <c r="E231" s="197" t="s">
        <v>438</v>
      </c>
      <c r="F231" s="198" t="s">
        <v>439</v>
      </c>
      <c r="G231" s="199" t="s">
        <v>137</v>
      </c>
      <c r="H231" s="200">
        <v>28.12</v>
      </c>
      <c r="I231" s="201"/>
      <c r="J231" s="202">
        <f>ROUND(I231*H231,0)</f>
        <v>0</v>
      </c>
      <c r="K231" s="203"/>
      <c r="L231" s="36"/>
      <c r="M231" s="204" t="s">
        <v>1</v>
      </c>
      <c r="N231" s="205" t="s">
        <v>42</v>
      </c>
      <c r="O231" s="68"/>
      <c r="P231" s="206">
        <f>O231*H231</f>
        <v>0</v>
      </c>
      <c r="Q231" s="206">
        <v>0.12966</v>
      </c>
      <c r="R231" s="206">
        <f>Q231*H231</f>
        <v>3.6460392000000001</v>
      </c>
      <c r="S231" s="206">
        <v>0</v>
      </c>
      <c r="T231" s="207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08" t="s">
        <v>138</v>
      </c>
      <c r="AT231" s="208" t="s">
        <v>134</v>
      </c>
      <c r="AU231" s="208" t="s">
        <v>84</v>
      </c>
      <c r="AY231" s="14" t="s">
        <v>132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4" t="s">
        <v>8</v>
      </c>
      <c r="BK231" s="209">
        <f>ROUND(I231*H231,0)</f>
        <v>0</v>
      </c>
      <c r="BL231" s="14" t="s">
        <v>138</v>
      </c>
      <c r="BM231" s="208" t="s">
        <v>440</v>
      </c>
    </row>
    <row r="232" spans="1:65" s="2" customFormat="1" ht="21.75" customHeight="1">
      <c r="A232" s="31"/>
      <c r="B232" s="32"/>
      <c r="C232" s="196" t="s">
        <v>441</v>
      </c>
      <c r="D232" s="196" t="s">
        <v>134</v>
      </c>
      <c r="E232" s="197" t="s">
        <v>442</v>
      </c>
      <c r="F232" s="198" t="s">
        <v>443</v>
      </c>
      <c r="G232" s="199" t="s">
        <v>137</v>
      </c>
      <c r="H232" s="200">
        <v>12.6</v>
      </c>
      <c r="I232" s="201"/>
      <c r="J232" s="202">
        <f>ROUND(I232*H232,0)</f>
        <v>0</v>
      </c>
      <c r="K232" s="203"/>
      <c r="L232" s="36"/>
      <c r="M232" s="204" t="s">
        <v>1</v>
      </c>
      <c r="N232" s="205" t="s">
        <v>42</v>
      </c>
      <c r="O232" s="68"/>
      <c r="P232" s="206">
        <f>O232*H232</f>
        <v>0</v>
      </c>
      <c r="Q232" s="206">
        <v>8.3500000000000005E-2</v>
      </c>
      <c r="R232" s="206">
        <f>Q232*H232</f>
        <v>1.0521</v>
      </c>
      <c r="S232" s="206">
        <v>0</v>
      </c>
      <c r="T232" s="207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08" t="s">
        <v>138</v>
      </c>
      <c r="AT232" s="208" t="s">
        <v>134</v>
      </c>
      <c r="AU232" s="208" t="s">
        <v>84</v>
      </c>
      <c r="AY232" s="14" t="s">
        <v>132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4" t="s">
        <v>8</v>
      </c>
      <c r="BK232" s="209">
        <f>ROUND(I232*H232,0)</f>
        <v>0</v>
      </c>
      <c r="BL232" s="14" t="s">
        <v>138</v>
      </c>
      <c r="BM232" s="208" t="s">
        <v>444</v>
      </c>
    </row>
    <row r="233" spans="1:65" s="12" customFormat="1" ht="22.9" customHeight="1">
      <c r="B233" s="180"/>
      <c r="C233" s="181"/>
      <c r="D233" s="182" t="s">
        <v>76</v>
      </c>
      <c r="E233" s="194" t="s">
        <v>145</v>
      </c>
      <c r="F233" s="194" t="s">
        <v>445</v>
      </c>
      <c r="G233" s="181"/>
      <c r="H233" s="181"/>
      <c r="I233" s="184"/>
      <c r="J233" s="195">
        <f>BK233</f>
        <v>0</v>
      </c>
      <c r="K233" s="181"/>
      <c r="L233" s="186"/>
      <c r="M233" s="187"/>
      <c r="N233" s="188"/>
      <c r="O233" s="188"/>
      <c r="P233" s="189">
        <f>SUM(P234:P239)</f>
        <v>0</v>
      </c>
      <c r="Q233" s="188"/>
      <c r="R233" s="189">
        <f>SUM(R234:R239)</f>
        <v>0.81778780000000006</v>
      </c>
      <c r="S233" s="188"/>
      <c r="T233" s="190">
        <f>SUM(T234:T239)</f>
        <v>0</v>
      </c>
      <c r="AR233" s="191" t="s">
        <v>8</v>
      </c>
      <c r="AT233" s="192" t="s">
        <v>76</v>
      </c>
      <c r="AU233" s="192" t="s">
        <v>8</v>
      </c>
      <c r="AY233" s="191" t="s">
        <v>132</v>
      </c>
      <c r="BK233" s="193">
        <f>SUM(BK234:BK239)</f>
        <v>0</v>
      </c>
    </row>
    <row r="234" spans="1:65" s="2" customFormat="1" ht="16.5" customHeight="1">
      <c r="A234" s="31"/>
      <c r="B234" s="32"/>
      <c r="C234" s="196" t="s">
        <v>446</v>
      </c>
      <c r="D234" s="196" t="s">
        <v>134</v>
      </c>
      <c r="E234" s="197" t="s">
        <v>447</v>
      </c>
      <c r="F234" s="198" t="s">
        <v>448</v>
      </c>
      <c r="G234" s="199" t="s">
        <v>137</v>
      </c>
      <c r="H234" s="200">
        <v>130.07</v>
      </c>
      <c r="I234" s="201"/>
      <c r="J234" s="202">
        <f t="shared" ref="J234:J239" si="40">ROUND(I234*H234,0)</f>
        <v>0</v>
      </c>
      <c r="K234" s="203"/>
      <c r="L234" s="36"/>
      <c r="M234" s="204" t="s">
        <v>1</v>
      </c>
      <c r="N234" s="205" t="s">
        <v>42</v>
      </c>
      <c r="O234" s="68"/>
      <c r="P234" s="206">
        <f t="shared" ref="P234:P239" si="41">O234*H234</f>
        <v>0</v>
      </c>
      <c r="Q234" s="206">
        <v>4.2000000000000002E-4</v>
      </c>
      <c r="R234" s="206">
        <f t="shared" ref="R234:R239" si="42">Q234*H234</f>
        <v>5.4629400000000002E-2</v>
      </c>
      <c r="S234" s="206">
        <v>0</v>
      </c>
      <c r="T234" s="207">
        <f t="shared" ref="T234:T239" si="43"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08" t="s">
        <v>138</v>
      </c>
      <c r="AT234" s="208" t="s">
        <v>134</v>
      </c>
      <c r="AU234" s="208" t="s">
        <v>84</v>
      </c>
      <c r="AY234" s="14" t="s">
        <v>132</v>
      </c>
      <c r="BE234" s="209">
        <f t="shared" ref="BE234:BE239" si="44">IF(N234="základní",J234,0)</f>
        <v>0</v>
      </c>
      <c r="BF234" s="209">
        <f t="shared" ref="BF234:BF239" si="45">IF(N234="snížená",J234,0)</f>
        <v>0</v>
      </c>
      <c r="BG234" s="209">
        <f t="shared" ref="BG234:BG239" si="46">IF(N234="zákl. přenesená",J234,0)</f>
        <v>0</v>
      </c>
      <c r="BH234" s="209">
        <f t="shared" ref="BH234:BH239" si="47">IF(N234="sníž. přenesená",J234,0)</f>
        <v>0</v>
      </c>
      <c r="BI234" s="209">
        <f t="shared" ref="BI234:BI239" si="48">IF(N234="nulová",J234,0)</f>
        <v>0</v>
      </c>
      <c r="BJ234" s="14" t="s">
        <v>8</v>
      </c>
      <c r="BK234" s="209">
        <f t="shared" ref="BK234:BK239" si="49">ROUND(I234*H234,0)</f>
        <v>0</v>
      </c>
      <c r="BL234" s="14" t="s">
        <v>138</v>
      </c>
      <c r="BM234" s="208" t="s">
        <v>449</v>
      </c>
    </row>
    <row r="235" spans="1:65" s="2" customFormat="1" ht="21.75" customHeight="1">
      <c r="A235" s="31"/>
      <c r="B235" s="32"/>
      <c r="C235" s="196" t="s">
        <v>296</v>
      </c>
      <c r="D235" s="196" t="s">
        <v>134</v>
      </c>
      <c r="E235" s="197" t="s">
        <v>450</v>
      </c>
      <c r="F235" s="198" t="s">
        <v>451</v>
      </c>
      <c r="G235" s="199" t="s">
        <v>137</v>
      </c>
      <c r="H235" s="200">
        <v>130.07</v>
      </c>
      <c r="I235" s="201"/>
      <c r="J235" s="202">
        <f t="shared" si="40"/>
        <v>0</v>
      </c>
      <c r="K235" s="203"/>
      <c r="L235" s="36"/>
      <c r="M235" s="204" t="s">
        <v>1</v>
      </c>
      <c r="N235" s="205" t="s">
        <v>42</v>
      </c>
      <c r="O235" s="68"/>
      <c r="P235" s="206">
        <f t="shared" si="41"/>
        <v>0</v>
      </c>
      <c r="Q235" s="206">
        <v>8.1999999999999998E-4</v>
      </c>
      <c r="R235" s="206">
        <f t="shared" si="42"/>
        <v>0.10665739999999999</v>
      </c>
      <c r="S235" s="206">
        <v>0</v>
      </c>
      <c r="T235" s="207">
        <f t="shared" si="4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08" t="s">
        <v>138</v>
      </c>
      <c r="AT235" s="208" t="s">
        <v>134</v>
      </c>
      <c r="AU235" s="208" t="s">
        <v>84</v>
      </c>
      <c r="AY235" s="14" t="s">
        <v>132</v>
      </c>
      <c r="BE235" s="209">
        <f t="shared" si="44"/>
        <v>0</v>
      </c>
      <c r="BF235" s="209">
        <f t="shared" si="45"/>
        <v>0</v>
      </c>
      <c r="BG235" s="209">
        <f t="shared" si="46"/>
        <v>0</v>
      </c>
      <c r="BH235" s="209">
        <f t="shared" si="47"/>
        <v>0</v>
      </c>
      <c r="BI235" s="209">
        <f t="shared" si="48"/>
        <v>0</v>
      </c>
      <c r="BJ235" s="14" t="s">
        <v>8</v>
      </c>
      <c r="BK235" s="209">
        <f t="shared" si="49"/>
        <v>0</v>
      </c>
      <c r="BL235" s="14" t="s">
        <v>138</v>
      </c>
      <c r="BM235" s="208" t="s">
        <v>452</v>
      </c>
    </row>
    <row r="236" spans="1:65" s="2" customFormat="1" ht="16.5" customHeight="1">
      <c r="A236" s="31"/>
      <c r="B236" s="32"/>
      <c r="C236" s="196" t="s">
        <v>453</v>
      </c>
      <c r="D236" s="196" t="s">
        <v>134</v>
      </c>
      <c r="E236" s="197" t="s">
        <v>454</v>
      </c>
      <c r="F236" s="198" t="s">
        <v>455</v>
      </c>
      <c r="G236" s="199" t="s">
        <v>137</v>
      </c>
      <c r="H236" s="200">
        <v>130.07</v>
      </c>
      <c r="I236" s="201"/>
      <c r="J236" s="202">
        <f t="shared" si="40"/>
        <v>0</v>
      </c>
      <c r="K236" s="203"/>
      <c r="L236" s="36"/>
      <c r="M236" s="204" t="s">
        <v>1</v>
      </c>
      <c r="N236" s="205" t="s">
        <v>42</v>
      </c>
      <c r="O236" s="68"/>
      <c r="P236" s="206">
        <f t="shared" si="41"/>
        <v>0</v>
      </c>
      <c r="Q236" s="206">
        <v>5.0000000000000001E-4</v>
      </c>
      <c r="R236" s="206">
        <f t="shared" si="42"/>
        <v>6.5034999999999996E-2</v>
      </c>
      <c r="S236" s="206">
        <v>0</v>
      </c>
      <c r="T236" s="207">
        <f t="shared" si="4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08" t="s">
        <v>138</v>
      </c>
      <c r="AT236" s="208" t="s">
        <v>134</v>
      </c>
      <c r="AU236" s="208" t="s">
        <v>84</v>
      </c>
      <c r="AY236" s="14" t="s">
        <v>132</v>
      </c>
      <c r="BE236" s="209">
        <f t="shared" si="44"/>
        <v>0</v>
      </c>
      <c r="BF236" s="209">
        <f t="shared" si="45"/>
        <v>0</v>
      </c>
      <c r="BG236" s="209">
        <f t="shared" si="46"/>
        <v>0</v>
      </c>
      <c r="BH236" s="209">
        <f t="shared" si="47"/>
        <v>0</v>
      </c>
      <c r="BI236" s="209">
        <f t="shared" si="48"/>
        <v>0</v>
      </c>
      <c r="BJ236" s="14" t="s">
        <v>8</v>
      </c>
      <c r="BK236" s="209">
        <f t="shared" si="49"/>
        <v>0</v>
      </c>
      <c r="BL236" s="14" t="s">
        <v>138</v>
      </c>
      <c r="BM236" s="208" t="s">
        <v>456</v>
      </c>
    </row>
    <row r="237" spans="1:65" s="2" customFormat="1" ht="16.5" customHeight="1">
      <c r="A237" s="31"/>
      <c r="B237" s="32"/>
      <c r="C237" s="196" t="s">
        <v>457</v>
      </c>
      <c r="D237" s="196" t="s">
        <v>134</v>
      </c>
      <c r="E237" s="197" t="s">
        <v>458</v>
      </c>
      <c r="F237" s="198" t="s">
        <v>459</v>
      </c>
      <c r="G237" s="199" t="s">
        <v>137</v>
      </c>
      <c r="H237" s="200">
        <v>41.71</v>
      </c>
      <c r="I237" s="201"/>
      <c r="J237" s="202">
        <f t="shared" si="40"/>
        <v>0</v>
      </c>
      <c r="K237" s="203"/>
      <c r="L237" s="36"/>
      <c r="M237" s="204" t="s">
        <v>1</v>
      </c>
      <c r="N237" s="205" t="s">
        <v>42</v>
      </c>
      <c r="O237" s="68"/>
      <c r="P237" s="206">
        <f t="shared" si="41"/>
        <v>0</v>
      </c>
      <c r="Q237" s="206">
        <v>0.01</v>
      </c>
      <c r="R237" s="206">
        <f t="shared" si="42"/>
        <v>0.41710000000000003</v>
      </c>
      <c r="S237" s="206">
        <v>0</v>
      </c>
      <c r="T237" s="207">
        <f t="shared" si="4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08" t="s">
        <v>138</v>
      </c>
      <c r="AT237" s="208" t="s">
        <v>134</v>
      </c>
      <c r="AU237" s="208" t="s">
        <v>84</v>
      </c>
      <c r="AY237" s="14" t="s">
        <v>132</v>
      </c>
      <c r="BE237" s="209">
        <f t="shared" si="44"/>
        <v>0</v>
      </c>
      <c r="BF237" s="209">
        <f t="shared" si="45"/>
        <v>0</v>
      </c>
      <c r="BG237" s="209">
        <f t="shared" si="46"/>
        <v>0</v>
      </c>
      <c r="BH237" s="209">
        <f t="shared" si="47"/>
        <v>0</v>
      </c>
      <c r="BI237" s="209">
        <f t="shared" si="48"/>
        <v>0</v>
      </c>
      <c r="BJ237" s="14" t="s">
        <v>8</v>
      </c>
      <c r="BK237" s="209">
        <f t="shared" si="49"/>
        <v>0</v>
      </c>
      <c r="BL237" s="14" t="s">
        <v>138</v>
      </c>
      <c r="BM237" s="208" t="s">
        <v>460</v>
      </c>
    </row>
    <row r="238" spans="1:65" s="2" customFormat="1" ht="16.5" customHeight="1">
      <c r="A238" s="31"/>
      <c r="B238" s="32"/>
      <c r="C238" s="196" t="s">
        <v>461</v>
      </c>
      <c r="D238" s="196" t="s">
        <v>134</v>
      </c>
      <c r="E238" s="197" t="s">
        <v>462</v>
      </c>
      <c r="F238" s="198" t="s">
        <v>463</v>
      </c>
      <c r="G238" s="199" t="s">
        <v>137</v>
      </c>
      <c r="H238" s="200">
        <v>64.83</v>
      </c>
      <c r="I238" s="201"/>
      <c r="J238" s="202">
        <f t="shared" si="40"/>
        <v>0</v>
      </c>
      <c r="K238" s="203"/>
      <c r="L238" s="36"/>
      <c r="M238" s="204" t="s">
        <v>1</v>
      </c>
      <c r="N238" s="205" t="s">
        <v>42</v>
      </c>
      <c r="O238" s="68"/>
      <c r="P238" s="206">
        <f t="shared" si="41"/>
        <v>0</v>
      </c>
      <c r="Q238" s="206">
        <v>2.0000000000000001E-4</v>
      </c>
      <c r="R238" s="206">
        <f t="shared" si="42"/>
        <v>1.2966E-2</v>
      </c>
      <c r="S238" s="206">
        <v>0</v>
      </c>
      <c r="T238" s="207">
        <f t="shared" si="4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08" t="s">
        <v>138</v>
      </c>
      <c r="AT238" s="208" t="s">
        <v>134</v>
      </c>
      <c r="AU238" s="208" t="s">
        <v>84</v>
      </c>
      <c r="AY238" s="14" t="s">
        <v>132</v>
      </c>
      <c r="BE238" s="209">
        <f t="shared" si="44"/>
        <v>0</v>
      </c>
      <c r="BF238" s="209">
        <f t="shared" si="45"/>
        <v>0</v>
      </c>
      <c r="BG238" s="209">
        <f t="shared" si="46"/>
        <v>0</v>
      </c>
      <c r="BH238" s="209">
        <f t="shared" si="47"/>
        <v>0</v>
      </c>
      <c r="BI238" s="209">
        <f t="shared" si="48"/>
        <v>0</v>
      </c>
      <c r="BJ238" s="14" t="s">
        <v>8</v>
      </c>
      <c r="BK238" s="209">
        <f t="shared" si="49"/>
        <v>0</v>
      </c>
      <c r="BL238" s="14" t="s">
        <v>138</v>
      </c>
      <c r="BM238" s="208" t="s">
        <v>464</v>
      </c>
    </row>
    <row r="239" spans="1:65" s="2" customFormat="1" ht="21.75" customHeight="1">
      <c r="A239" s="31"/>
      <c r="B239" s="32"/>
      <c r="C239" s="196" t="s">
        <v>465</v>
      </c>
      <c r="D239" s="196" t="s">
        <v>134</v>
      </c>
      <c r="E239" s="197" t="s">
        <v>466</v>
      </c>
      <c r="F239" s="198" t="s">
        <v>467</v>
      </c>
      <c r="G239" s="199" t="s">
        <v>137</v>
      </c>
      <c r="H239" s="200">
        <v>32.28</v>
      </c>
      <c r="I239" s="201"/>
      <c r="J239" s="202">
        <f t="shared" si="40"/>
        <v>0</v>
      </c>
      <c r="K239" s="203"/>
      <c r="L239" s="36"/>
      <c r="M239" s="204" t="s">
        <v>1</v>
      </c>
      <c r="N239" s="205" t="s">
        <v>42</v>
      </c>
      <c r="O239" s="68"/>
      <c r="P239" s="206">
        <f t="shared" si="41"/>
        <v>0</v>
      </c>
      <c r="Q239" s="206">
        <v>5.0000000000000001E-3</v>
      </c>
      <c r="R239" s="206">
        <f t="shared" si="42"/>
        <v>0.16140000000000002</v>
      </c>
      <c r="S239" s="206">
        <v>0</v>
      </c>
      <c r="T239" s="207">
        <f t="shared" si="4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08" t="s">
        <v>138</v>
      </c>
      <c r="AT239" s="208" t="s">
        <v>134</v>
      </c>
      <c r="AU239" s="208" t="s">
        <v>84</v>
      </c>
      <c r="AY239" s="14" t="s">
        <v>132</v>
      </c>
      <c r="BE239" s="209">
        <f t="shared" si="44"/>
        <v>0</v>
      </c>
      <c r="BF239" s="209">
        <f t="shared" si="45"/>
        <v>0</v>
      </c>
      <c r="BG239" s="209">
        <f t="shared" si="46"/>
        <v>0</v>
      </c>
      <c r="BH239" s="209">
        <f t="shared" si="47"/>
        <v>0</v>
      </c>
      <c r="BI239" s="209">
        <f t="shared" si="48"/>
        <v>0</v>
      </c>
      <c r="BJ239" s="14" t="s">
        <v>8</v>
      </c>
      <c r="BK239" s="209">
        <f t="shared" si="49"/>
        <v>0</v>
      </c>
      <c r="BL239" s="14" t="s">
        <v>138</v>
      </c>
      <c r="BM239" s="208" t="s">
        <v>468</v>
      </c>
    </row>
    <row r="240" spans="1:65" s="12" customFormat="1" ht="22.9" customHeight="1">
      <c r="B240" s="180"/>
      <c r="C240" s="181"/>
      <c r="D240" s="182" t="s">
        <v>76</v>
      </c>
      <c r="E240" s="194" t="s">
        <v>148</v>
      </c>
      <c r="F240" s="194" t="s">
        <v>469</v>
      </c>
      <c r="G240" s="181"/>
      <c r="H240" s="181"/>
      <c r="I240" s="184"/>
      <c r="J240" s="195">
        <f>BK240</f>
        <v>0</v>
      </c>
      <c r="K240" s="181"/>
      <c r="L240" s="186"/>
      <c r="M240" s="187"/>
      <c r="N240" s="188"/>
      <c r="O240" s="188"/>
      <c r="P240" s="189">
        <f>SUM(P241:P242)</f>
        <v>0</v>
      </c>
      <c r="Q240" s="188"/>
      <c r="R240" s="189">
        <f>SUM(R241:R242)</f>
        <v>2.59409248</v>
      </c>
      <c r="S240" s="188"/>
      <c r="T240" s="190">
        <f>SUM(T241:T242)</f>
        <v>0</v>
      </c>
      <c r="AR240" s="191" t="s">
        <v>8</v>
      </c>
      <c r="AT240" s="192" t="s">
        <v>76</v>
      </c>
      <c r="AU240" s="192" t="s">
        <v>8</v>
      </c>
      <c r="AY240" s="191" t="s">
        <v>132</v>
      </c>
      <c r="BK240" s="193">
        <f>SUM(BK241:BK242)</f>
        <v>0</v>
      </c>
    </row>
    <row r="241" spans="1:65" s="2" customFormat="1" ht="21.75" customHeight="1">
      <c r="A241" s="31"/>
      <c r="B241" s="32"/>
      <c r="C241" s="196" t="s">
        <v>470</v>
      </c>
      <c r="D241" s="196" t="s">
        <v>134</v>
      </c>
      <c r="E241" s="197" t="s">
        <v>471</v>
      </c>
      <c r="F241" s="198" t="s">
        <v>472</v>
      </c>
      <c r="G241" s="199" t="s">
        <v>144</v>
      </c>
      <c r="H241" s="200">
        <v>2</v>
      </c>
      <c r="I241" s="201"/>
      <c r="J241" s="202">
        <f>ROUND(I241*H241,0)</f>
        <v>0</v>
      </c>
      <c r="K241" s="203"/>
      <c r="L241" s="36"/>
      <c r="M241" s="204" t="s">
        <v>1</v>
      </c>
      <c r="N241" s="205" t="s">
        <v>42</v>
      </c>
      <c r="O241" s="68"/>
      <c r="P241" s="206">
        <f>O241*H241</f>
        <v>0</v>
      </c>
      <c r="Q241" s="206">
        <v>1.29290924</v>
      </c>
      <c r="R241" s="206">
        <f>Q241*H241</f>
        <v>2.5858184799999999</v>
      </c>
      <c r="S241" s="206">
        <v>0</v>
      </c>
      <c r="T241" s="207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08" t="s">
        <v>138</v>
      </c>
      <c r="AT241" s="208" t="s">
        <v>134</v>
      </c>
      <c r="AU241" s="208" t="s">
        <v>84</v>
      </c>
      <c r="AY241" s="14" t="s">
        <v>132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4" t="s">
        <v>8</v>
      </c>
      <c r="BK241" s="209">
        <f>ROUND(I241*H241,0)</f>
        <v>0</v>
      </c>
      <c r="BL241" s="14" t="s">
        <v>138</v>
      </c>
      <c r="BM241" s="208" t="s">
        <v>473</v>
      </c>
    </row>
    <row r="242" spans="1:65" s="2" customFormat="1" ht="21.75" customHeight="1">
      <c r="A242" s="31"/>
      <c r="B242" s="32"/>
      <c r="C242" s="196" t="s">
        <v>474</v>
      </c>
      <c r="D242" s="196" t="s">
        <v>134</v>
      </c>
      <c r="E242" s="197" t="s">
        <v>475</v>
      </c>
      <c r="F242" s="198" t="s">
        <v>476</v>
      </c>
      <c r="G242" s="199" t="s">
        <v>152</v>
      </c>
      <c r="H242" s="200">
        <v>2.5</v>
      </c>
      <c r="I242" s="201"/>
      <c r="J242" s="202">
        <f>ROUND(I242*H242,0)</f>
        <v>0</v>
      </c>
      <c r="K242" s="203"/>
      <c r="L242" s="36"/>
      <c r="M242" s="204" t="s">
        <v>1</v>
      </c>
      <c r="N242" s="205" t="s">
        <v>42</v>
      </c>
      <c r="O242" s="68"/>
      <c r="P242" s="206">
        <f>O242*H242</f>
        <v>0</v>
      </c>
      <c r="Q242" s="206">
        <v>3.3096000000000002E-3</v>
      </c>
      <c r="R242" s="206">
        <f>Q242*H242</f>
        <v>8.2740000000000001E-3</v>
      </c>
      <c r="S242" s="206">
        <v>0</v>
      </c>
      <c r="T242" s="207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08" t="s">
        <v>138</v>
      </c>
      <c r="AT242" s="208" t="s">
        <v>134</v>
      </c>
      <c r="AU242" s="208" t="s">
        <v>84</v>
      </c>
      <c r="AY242" s="14" t="s">
        <v>132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4" t="s">
        <v>8</v>
      </c>
      <c r="BK242" s="209">
        <f>ROUND(I242*H242,0)</f>
        <v>0</v>
      </c>
      <c r="BL242" s="14" t="s">
        <v>138</v>
      </c>
      <c r="BM242" s="208" t="s">
        <v>477</v>
      </c>
    </row>
    <row r="243" spans="1:65" s="12" customFormat="1" ht="22.9" customHeight="1">
      <c r="B243" s="180"/>
      <c r="C243" s="181"/>
      <c r="D243" s="182" t="s">
        <v>76</v>
      </c>
      <c r="E243" s="194" t="s">
        <v>165</v>
      </c>
      <c r="F243" s="194" t="s">
        <v>478</v>
      </c>
      <c r="G243" s="181"/>
      <c r="H243" s="181"/>
      <c r="I243" s="184"/>
      <c r="J243" s="195">
        <f>BK243</f>
        <v>0</v>
      </c>
      <c r="K243" s="181"/>
      <c r="L243" s="186"/>
      <c r="M243" s="187"/>
      <c r="N243" s="188"/>
      <c r="O243" s="188"/>
      <c r="P243" s="189">
        <f>SUM(P244:P266)</f>
        <v>0</v>
      </c>
      <c r="Q243" s="188"/>
      <c r="R243" s="189">
        <f>SUM(R244:R266)</f>
        <v>2.2727443599999999</v>
      </c>
      <c r="S243" s="188"/>
      <c r="T243" s="190">
        <f>SUM(T244:T266)</f>
        <v>0</v>
      </c>
      <c r="AR243" s="191" t="s">
        <v>8</v>
      </c>
      <c r="AT243" s="192" t="s">
        <v>76</v>
      </c>
      <c r="AU243" s="192" t="s">
        <v>8</v>
      </c>
      <c r="AY243" s="191" t="s">
        <v>132</v>
      </c>
      <c r="BK243" s="193">
        <f>SUM(BK244:BK266)</f>
        <v>0</v>
      </c>
    </row>
    <row r="244" spans="1:65" s="2" customFormat="1" ht="16.5" customHeight="1">
      <c r="A244" s="31"/>
      <c r="B244" s="32"/>
      <c r="C244" s="196" t="s">
        <v>479</v>
      </c>
      <c r="D244" s="196" t="s">
        <v>134</v>
      </c>
      <c r="E244" s="197" t="s">
        <v>480</v>
      </c>
      <c r="F244" s="198" t="s">
        <v>481</v>
      </c>
      <c r="G244" s="199" t="s">
        <v>144</v>
      </c>
      <c r="H244" s="200">
        <v>2</v>
      </c>
      <c r="I244" s="201"/>
      <c r="J244" s="202">
        <f t="shared" ref="J244:J266" si="50">ROUND(I244*H244,0)</f>
        <v>0</v>
      </c>
      <c r="K244" s="203"/>
      <c r="L244" s="36"/>
      <c r="M244" s="204" t="s">
        <v>1</v>
      </c>
      <c r="N244" s="205" t="s">
        <v>42</v>
      </c>
      <c r="O244" s="68"/>
      <c r="P244" s="206">
        <f t="shared" ref="P244:P266" si="51">O244*H244</f>
        <v>0</v>
      </c>
      <c r="Q244" s="206">
        <v>8.1119999999999998E-2</v>
      </c>
      <c r="R244" s="206">
        <f t="shared" ref="R244:R266" si="52">Q244*H244</f>
        <v>0.16224</v>
      </c>
      <c r="S244" s="206">
        <v>0</v>
      </c>
      <c r="T244" s="207">
        <f t="shared" ref="T244:T266" si="53"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08" t="s">
        <v>138</v>
      </c>
      <c r="AT244" s="208" t="s">
        <v>134</v>
      </c>
      <c r="AU244" s="208" t="s">
        <v>84</v>
      </c>
      <c r="AY244" s="14" t="s">
        <v>132</v>
      </c>
      <c r="BE244" s="209">
        <f t="shared" ref="BE244:BE266" si="54">IF(N244="základní",J244,0)</f>
        <v>0</v>
      </c>
      <c r="BF244" s="209">
        <f t="shared" ref="BF244:BF266" si="55">IF(N244="snížená",J244,0)</f>
        <v>0</v>
      </c>
      <c r="BG244" s="209">
        <f t="shared" ref="BG244:BG266" si="56">IF(N244="zákl. přenesená",J244,0)</f>
        <v>0</v>
      </c>
      <c r="BH244" s="209">
        <f t="shared" ref="BH244:BH266" si="57">IF(N244="sníž. přenesená",J244,0)</f>
        <v>0</v>
      </c>
      <c r="BI244" s="209">
        <f t="shared" ref="BI244:BI266" si="58">IF(N244="nulová",J244,0)</f>
        <v>0</v>
      </c>
      <c r="BJ244" s="14" t="s">
        <v>8</v>
      </c>
      <c r="BK244" s="209">
        <f t="shared" ref="BK244:BK266" si="59">ROUND(I244*H244,0)</f>
        <v>0</v>
      </c>
      <c r="BL244" s="14" t="s">
        <v>138</v>
      </c>
      <c r="BM244" s="208" t="s">
        <v>482</v>
      </c>
    </row>
    <row r="245" spans="1:65" s="2" customFormat="1" ht="16.5" customHeight="1">
      <c r="A245" s="31"/>
      <c r="B245" s="32"/>
      <c r="C245" s="196" t="s">
        <v>306</v>
      </c>
      <c r="D245" s="196" t="s">
        <v>134</v>
      </c>
      <c r="E245" s="197" t="s">
        <v>483</v>
      </c>
      <c r="F245" s="198" t="s">
        <v>484</v>
      </c>
      <c r="G245" s="199" t="s">
        <v>152</v>
      </c>
      <c r="H245" s="200">
        <v>2.4</v>
      </c>
      <c r="I245" s="201"/>
      <c r="J245" s="202">
        <f t="shared" si="50"/>
        <v>0</v>
      </c>
      <c r="K245" s="203"/>
      <c r="L245" s="36"/>
      <c r="M245" s="204" t="s">
        <v>1</v>
      </c>
      <c r="N245" s="205" t="s">
        <v>42</v>
      </c>
      <c r="O245" s="68"/>
      <c r="P245" s="206">
        <f t="shared" si="51"/>
        <v>0</v>
      </c>
      <c r="Q245" s="206">
        <v>0</v>
      </c>
      <c r="R245" s="206">
        <f t="shared" si="52"/>
        <v>0</v>
      </c>
      <c r="S245" s="206">
        <v>0</v>
      </c>
      <c r="T245" s="207">
        <f t="shared" si="5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08" t="s">
        <v>138</v>
      </c>
      <c r="AT245" s="208" t="s">
        <v>134</v>
      </c>
      <c r="AU245" s="208" t="s">
        <v>84</v>
      </c>
      <c r="AY245" s="14" t="s">
        <v>132</v>
      </c>
      <c r="BE245" s="209">
        <f t="shared" si="54"/>
        <v>0</v>
      </c>
      <c r="BF245" s="209">
        <f t="shared" si="55"/>
        <v>0</v>
      </c>
      <c r="BG245" s="209">
        <f t="shared" si="56"/>
        <v>0</v>
      </c>
      <c r="BH245" s="209">
        <f t="shared" si="57"/>
        <v>0</v>
      </c>
      <c r="BI245" s="209">
        <f t="shared" si="58"/>
        <v>0</v>
      </c>
      <c r="BJ245" s="14" t="s">
        <v>8</v>
      </c>
      <c r="BK245" s="209">
        <f t="shared" si="59"/>
        <v>0</v>
      </c>
      <c r="BL245" s="14" t="s">
        <v>138</v>
      </c>
      <c r="BM245" s="208" t="s">
        <v>485</v>
      </c>
    </row>
    <row r="246" spans="1:65" s="2" customFormat="1" ht="21.75" customHeight="1">
      <c r="A246" s="31"/>
      <c r="B246" s="32"/>
      <c r="C246" s="196" t="s">
        <v>486</v>
      </c>
      <c r="D246" s="196" t="s">
        <v>134</v>
      </c>
      <c r="E246" s="197" t="s">
        <v>487</v>
      </c>
      <c r="F246" s="198" t="s">
        <v>488</v>
      </c>
      <c r="G246" s="199" t="s">
        <v>137</v>
      </c>
      <c r="H246" s="200">
        <v>3.78</v>
      </c>
      <c r="I246" s="201"/>
      <c r="J246" s="202">
        <f t="shared" si="50"/>
        <v>0</v>
      </c>
      <c r="K246" s="203"/>
      <c r="L246" s="36"/>
      <c r="M246" s="204" t="s">
        <v>1</v>
      </c>
      <c r="N246" s="205" t="s">
        <v>42</v>
      </c>
      <c r="O246" s="68"/>
      <c r="P246" s="206">
        <f t="shared" si="51"/>
        <v>0</v>
      </c>
      <c r="Q246" s="206">
        <v>6.3000000000000003E-4</v>
      </c>
      <c r="R246" s="206">
        <f t="shared" si="52"/>
        <v>2.3814000000000001E-3</v>
      </c>
      <c r="S246" s="206">
        <v>0</v>
      </c>
      <c r="T246" s="207">
        <f t="shared" si="5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08" t="s">
        <v>138</v>
      </c>
      <c r="AT246" s="208" t="s">
        <v>134</v>
      </c>
      <c r="AU246" s="208" t="s">
        <v>84</v>
      </c>
      <c r="AY246" s="14" t="s">
        <v>132</v>
      </c>
      <c r="BE246" s="209">
        <f t="shared" si="54"/>
        <v>0</v>
      </c>
      <c r="BF246" s="209">
        <f t="shared" si="55"/>
        <v>0</v>
      </c>
      <c r="BG246" s="209">
        <f t="shared" si="56"/>
        <v>0</v>
      </c>
      <c r="BH246" s="209">
        <f t="shared" si="57"/>
        <v>0</v>
      </c>
      <c r="BI246" s="209">
        <f t="shared" si="58"/>
        <v>0</v>
      </c>
      <c r="BJ246" s="14" t="s">
        <v>8</v>
      </c>
      <c r="BK246" s="209">
        <f t="shared" si="59"/>
        <v>0</v>
      </c>
      <c r="BL246" s="14" t="s">
        <v>138</v>
      </c>
      <c r="BM246" s="208" t="s">
        <v>489</v>
      </c>
    </row>
    <row r="247" spans="1:65" s="2" customFormat="1" ht="21.75" customHeight="1">
      <c r="A247" s="31"/>
      <c r="B247" s="32"/>
      <c r="C247" s="196" t="s">
        <v>310</v>
      </c>
      <c r="D247" s="196" t="s">
        <v>134</v>
      </c>
      <c r="E247" s="197" t="s">
        <v>490</v>
      </c>
      <c r="F247" s="198" t="s">
        <v>491</v>
      </c>
      <c r="G247" s="199" t="s">
        <v>152</v>
      </c>
      <c r="H247" s="200">
        <v>21.3</v>
      </c>
      <c r="I247" s="201"/>
      <c r="J247" s="202">
        <f t="shared" si="50"/>
        <v>0</v>
      </c>
      <c r="K247" s="203"/>
      <c r="L247" s="36"/>
      <c r="M247" s="204" t="s">
        <v>1</v>
      </c>
      <c r="N247" s="205" t="s">
        <v>42</v>
      </c>
      <c r="O247" s="68"/>
      <c r="P247" s="206">
        <f t="shared" si="51"/>
        <v>0</v>
      </c>
      <c r="Q247" s="206">
        <v>1.74E-4</v>
      </c>
      <c r="R247" s="206">
        <f t="shared" si="52"/>
        <v>3.7062000000000002E-3</v>
      </c>
      <c r="S247" s="206">
        <v>0</v>
      </c>
      <c r="T247" s="207">
        <f t="shared" si="5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08" t="s">
        <v>138</v>
      </c>
      <c r="AT247" s="208" t="s">
        <v>134</v>
      </c>
      <c r="AU247" s="208" t="s">
        <v>84</v>
      </c>
      <c r="AY247" s="14" t="s">
        <v>132</v>
      </c>
      <c r="BE247" s="209">
        <f t="shared" si="54"/>
        <v>0</v>
      </c>
      <c r="BF247" s="209">
        <f t="shared" si="55"/>
        <v>0</v>
      </c>
      <c r="BG247" s="209">
        <f t="shared" si="56"/>
        <v>0</v>
      </c>
      <c r="BH247" s="209">
        <f t="shared" si="57"/>
        <v>0</v>
      </c>
      <c r="BI247" s="209">
        <f t="shared" si="58"/>
        <v>0</v>
      </c>
      <c r="BJ247" s="14" t="s">
        <v>8</v>
      </c>
      <c r="BK247" s="209">
        <f t="shared" si="59"/>
        <v>0</v>
      </c>
      <c r="BL247" s="14" t="s">
        <v>138</v>
      </c>
      <c r="BM247" s="208" t="s">
        <v>492</v>
      </c>
    </row>
    <row r="248" spans="1:65" s="2" customFormat="1" ht="16.5" customHeight="1">
      <c r="A248" s="31"/>
      <c r="B248" s="32"/>
      <c r="C248" s="196" t="s">
        <v>493</v>
      </c>
      <c r="D248" s="196" t="s">
        <v>134</v>
      </c>
      <c r="E248" s="197" t="s">
        <v>494</v>
      </c>
      <c r="F248" s="198" t="s">
        <v>495</v>
      </c>
      <c r="G248" s="199" t="s">
        <v>137</v>
      </c>
      <c r="H248" s="200">
        <v>3.5</v>
      </c>
      <c r="I248" s="201"/>
      <c r="J248" s="202">
        <f t="shared" si="50"/>
        <v>0</v>
      </c>
      <c r="K248" s="203"/>
      <c r="L248" s="36"/>
      <c r="M248" s="204" t="s">
        <v>1</v>
      </c>
      <c r="N248" s="205" t="s">
        <v>42</v>
      </c>
      <c r="O248" s="68"/>
      <c r="P248" s="206">
        <f t="shared" si="51"/>
        <v>0</v>
      </c>
      <c r="Q248" s="206">
        <v>4.2000000000000002E-4</v>
      </c>
      <c r="R248" s="206">
        <f t="shared" si="52"/>
        <v>1.47E-3</v>
      </c>
      <c r="S248" s="206">
        <v>0</v>
      </c>
      <c r="T248" s="207">
        <f t="shared" si="5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08" t="s">
        <v>138</v>
      </c>
      <c r="AT248" s="208" t="s">
        <v>134</v>
      </c>
      <c r="AU248" s="208" t="s">
        <v>84</v>
      </c>
      <c r="AY248" s="14" t="s">
        <v>132</v>
      </c>
      <c r="BE248" s="209">
        <f t="shared" si="54"/>
        <v>0</v>
      </c>
      <c r="BF248" s="209">
        <f t="shared" si="55"/>
        <v>0</v>
      </c>
      <c r="BG248" s="209">
        <f t="shared" si="56"/>
        <v>0</v>
      </c>
      <c r="BH248" s="209">
        <f t="shared" si="57"/>
        <v>0</v>
      </c>
      <c r="BI248" s="209">
        <f t="shared" si="58"/>
        <v>0</v>
      </c>
      <c r="BJ248" s="14" t="s">
        <v>8</v>
      </c>
      <c r="BK248" s="209">
        <f t="shared" si="59"/>
        <v>0</v>
      </c>
      <c r="BL248" s="14" t="s">
        <v>138</v>
      </c>
      <c r="BM248" s="208" t="s">
        <v>496</v>
      </c>
    </row>
    <row r="249" spans="1:65" s="2" customFormat="1" ht="21.75" customHeight="1">
      <c r="A249" s="31"/>
      <c r="B249" s="32"/>
      <c r="C249" s="210" t="s">
        <v>313</v>
      </c>
      <c r="D249" s="210" t="s">
        <v>214</v>
      </c>
      <c r="E249" s="211" t="s">
        <v>497</v>
      </c>
      <c r="F249" s="212" t="s">
        <v>498</v>
      </c>
      <c r="G249" s="213" t="s">
        <v>144</v>
      </c>
      <c r="H249" s="214">
        <v>36</v>
      </c>
      <c r="I249" s="215"/>
      <c r="J249" s="216">
        <f t="shared" si="50"/>
        <v>0</v>
      </c>
      <c r="K249" s="217"/>
      <c r="L249" s="218"/>
      <c r="M249" s="219" t="s">
        <v>1</v>
      </c>
      <c r="N249" s="220" t="s">
        <v>42</v>
      </c>
      <c r="O249" s="68"/>
      <c r="P249" s="206">
        <f t="shared" si="51"/>
        <v>0</v>
      </c>
      <c r="Q249" s="206">
        <v>0</v>
      </c>
      <c r="R249" s="206">
        <f t="shared" si="52"/>
        <v>0</v>
      </c>
      <c r="S249" s="206">
        <v>0</v>
      </c>
      <c r="T249" s="207">
        <f t="shared" si="5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08" t="s">
        <v>148</v>
      </c>
      <c r="AT249" s="208" t="s">
        <v>214</v>
      </c>
      <c r="AU249" s="208" t="s">
        <v>84</v>
      </c>
      <c r="AY249" s="14" t="s">
        <v>132</v>
      </c>
      <c r="BE249" s="209">
        <f t="shared" si="54"/>
        <v>0</v>
      </c>
      <c r="BF249" s="209">
        <f t="shared" si="55"/>
        <v>0</v>
      </c>
      <c r="BG249" s="209">
        <f t="shared" si="56"/>
        <v>0</v>
      </c>
      <c r="BH249" s="209">
        <f t="shared" si="57"/>
        <v>0</v>
      </c>
      <c r="BI249" s="209">
        <f t="shared" si="58"/>
        <v>0</v>
      </c>
      <c r="BJ249" s="14" t="s">
        <v>8</v>
      </c>
      <c r="BK249" s="209">
        <f t="shared" si="59"/>
        <v>0</v>
      </c>
      <c r="BL249" s="14" t="s">
        <v>138</v>
      </c>
      <c r="BM249" s="208" t="s">
        <v>499</v>
      </c>
    </row>
    <row r="250" spans="1:65" s="2" customFormat="1" ht="16.5" customHeight="1">
      <c r="A250" s="31"/>
      <c r="B250" s="32"/>
      <c r="C250" s="210" t="s">
        <v>500</v>
      </c>
      <c r="D250" s="210" t="s">
        <v>214</v>
      </c>
      <c r="E250" s="211" t="s">
        <v>501</v>
      </c>
      <c r="F250" s="212" t="s">
        <v>502</v>
      </c>
      <c r="G250" s="213" t="s">
        <v>144</v>
      </c>
      <c r="H250" s="214">
        <v>8</v>
      </c>
      <c r="I250" s="215"/>
      <c r="J250" s="216">
        <f t="shared" si="50"/>
        <v>0</v>
      </c>
      <c r="K250" s="217"/>
      <c r="L250" s="218"/>
      <c r="M250" s="219" t="s">
        <v>1</v>
      </c>
      <c r="N250" s="220" t="s">
        <v>42</v>
      </c>
      <c r="O250" s="68"/>
      <c r="P250" s="206">
        <f t="shared" si="51"/>
        <v>0</v>
      </c>
      <c r="Q250" s="206">
        <v>0</v>
      </c>
      <c r="R250" s="206">
        <f t="shared" si="52"/>
        <v>0</v>
      </c>
      <c r="S250" s="206">
        <v>0</v>
      </c>
      <c r="T250" s="207">
        <f t="shared" si="5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08" t="s">
        <v>148</v>
      </c>
      <c r="AT250" s="208" t="s">
        <v>214</v>
      </c>
      <c r="AU250" s="208" t="s">
        <v>84</v>
      </c>
      <c r="AY250" s="14" t="s">
        <v>132</v>
      </c>
      <c r="BE250" s="209">
        <f t="shared" si="54"/>
        <v>0</v>
      </c>
      <c r="BF250" s="209">
        <f t="shared" si="55"/>
        <v>0</v>
      </c>
      <c r="BG250" s="209">
        <f t="shared" si="56"/>
        <v>0</v>
      </c>
      <c r="BH250" s="209">
        <f t="shared" si="57"/>
        <v>0</v>
      </c>
      <c r="BI250" s="209">
        <f t="shared" si="58"/>
        <v>0</v>
      </c>
      <c r="BJ250" s="14" t="s">
        <v>8</v>
      </c>
      <c r="BK250" s="209">
        <f t="shared" si="59"/>
        <v>0</v>
      </c>
      <c r="BL250" s="14" t="s">
        <v>138</v>
      </c>
      <c r="BM250" s="208" t="s">
        <v>503</v>
      </c>
    </row>
    <row r="251" spans="1:65" s="2" customFormat="1" ht="21.75" customHeight="1">
      <c r="A251" s="31"/>
      <c r="B251" s="32"/>
      <c r="C251" s="210" t="s">
        <v>317</v>
      </c>
      <c r="D251" s="210" t="s">
        <v>214</v>
      </c>
      <c r="E251" s="211" t="s">
        <v>504</v>
      </c>
      <c r="F251" s="212" t="s">
        <v>505</v>
      </c>
      <c r="G251" s="213" t="s">
        <v>202</v>
      </c>
      <c r="H251" s="214">
        <v>0.01</v>
      </c>
      <c r="I251" s="215"/>
      <c r="J251" s="216">
        <f t="shared" si="50"/>
        <v>0</v>
      </c>
      <c r="K251" s="217"/>
      <c r="L251" s="218"/>
      <c r="M251" s="219" t="s">
        <v>1</v>
      </c>
      <c r="N251" s="220" t="s">
        <v>42</v>
      </c>
      <c r="O251" s="68"/>
      <c r="P251" s="206">
        <f t="shared" si="51"/>
        <v>0</v>
      </c>
      <c r="Q251" s="206">
        <v>1</v>
      </c>
      <c r="R251" s="206">
        <f t="shared" si="52"/>
        <v>0.01</v>
      </c>
      <c r="S251" s="206">
        <v>0</v>
      </c>
      <c r="T251" s="207">
        <f t="shared" si="5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08" t="s">
        <v>148</v>
      </c>
      <c r="AT251" s="208" t="s">
        <v>214</v>
      </c>
      <c r="AU251" s="208" t="s">
        <v>84</v>
      </c>
      <c r="AY251" s="14" t="s">
        <v>132</v>
      </c>
      <c r="BE251" s="209">
        <f t="shared" si="54"/>
        <v>0</v>
      </c>
      <c r="BF251" s="209">
        <f t="shared" si="55"/>
        <v>0</v>
      </c>
      <c r="BG251" s="209">
        <f t="shared" si="56"/>
        <v>0</v>
      </c>
      <c r="BH251" s="209">
        <f t="shared" si="57"/>
        <v>0</v>
      </c>
      <c r="BI251" s="209">
        <f t="shared" si="58"/>
        <v>0</v>
      </c>
      <c r="BJ251" s="14" t="s">
        <v>8</v>
      </c>
      <c r="BK251" s="209">
        <f t="shared" si="59"/>
        <v>0</v>
      </c>
      <c r="BL251" s="14" t="s">
        <v>138</v>
      </c>
      <c r="BM251" s="208" t="s">
        <v>506</v>
      </c>
    </row>
    <row r="252" spans="1:65" s="2" customFormat="1" ht="21.75" customHeight="1">
      <c r="A252" s="31"/>
      <c r="B252" s="32"/>
      <c r="C252" s="210" t="s">
        <v>507</v>
      </c>
      <c r="D252" s="210" t="s">
        <v>214</v>
      </c>
      <c r="E252" s="211" t="s">
        <v>508</v>
      </c>
      <c r="F252" s="212" t="s">
        <v>509</v>
      </c>
      <c r="G252" s="213" t="s">
        <v>202</v>
      </c>
      <c r="H252" s="214">
        <v>0.01</v>
      </c>
      <c r="I252" s="215"/>
      <c r="J252" s="216">
        <f t="shared" si="50"/>
        <v>0</v>
      </c>
      <c r="K252" s="217"/>
      <c r="L252" s="218"/>
      <c r="M252" s="219" t="s">
        <v>1</v>
      </c>
      <c r="N252" s="220" t="s">
        <v>42</v>
      </c>
      <c r="O252" s="68"/>
      <c r="P252" s="206">
        <f t="shared" si="51"/>
        <v>0</v>
      </c>
      <c r="Q252" s="206">
        <v>1</v>
      </c>
      <c r="R252" s="206">
        <f t="shared" si="52"/>
        <v>0.01</v>
      </c>
      <c r="S252" s="206">
        <v>0</v>
      </c>
      <c r="T252" s="207">
        <f t="shared" si="5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08" t="s">
        <v>148</v>
      </c>
      <c r="AT252" s="208" t="s">
        <v>214</v>
      </c>
      <c r="AU252" s="208" t="s">
        <v>84</v>
      </c>
      <c r="AY252" s="14" t="s">
        <v>132</v>
      </c>
      <c r="BE252" s="209">
        <f t="shared" si="54"/>
        <v>0</v>
      </c>
      <c r="BF252" s="209">
        <f t="shared" si="55"/>
        <v>0</v>
      </c>
      <c r="BG252" s="209">
        <f t="shared" si="56"/>
        <v>0</v>
      </c>
      <c r="BH252" s="209">
        <f t="shared" si="57"/>
        <v>0</v>
      </c>
      <c r="BI252" s="209">
        <f t="shared" si="58"/>
        <v>0</v>
      </c>
      <c r="BJ252" s="14" t="s">
        <v>8</v>
      </c>
      <c r="BK252" s="209">
        <f t="shared" si="59"/>
        <v>0</v>
      </c>
      <c r="BL252" s="14" t="s">
        <v>138</v>
      </c>
      <c r="BM252" s="208" t="s">
        <v>510</v>
      </c>
    </row>
    <row r="253" spans="1:65" s="2" customFormat="1" ht="21.75" customHeight="1">
      <c r="A253" s="31"/>
      <c r="B253" s="32"/>
      <c r="C253" s="196" t="s">
        <v>321</v>
      </c>
      <c r="D253" s="196" t="s">
        <v>134</v>
      </c>
      <c r="E253" s="197" t="s">
        <v>511</v>
      </c>
      <c r="F253" s="198" t="s">
        <v>512</v>
      </c>
      <c r="G253" s="199" t="s">
        <v>144</v>
      </c>
      <c r="H253" s="200">
        <v>1</v>
      </c>
      <c r="I253" s="201"/>
      <c r="J253" s="202">
        <f t="shared" si="50"/>
        <v>0</v>
      </c>
      <c r="K253" s="203"/>
      <c r="L253" s="36"/>
      <c r="M253" s="204" t="s">
        <v>1</v>
      </c>
      <c r="N253" s="205" t="s">
        <v>42</v>
      </c>
      <c r="O253" s="68"/>
      <c r="P253" s="206">
        <f t="shared" si="51"/>
        <v>0</v>
      </c>
      <c r="Q253" s="206">
        <v>0</v>
      </c>
      <c r="R253" s="206">
        <f t="shared" si="52"/>
        <v>0</v>
      </c>
      <c r="S253" s="206">
        <v>0</v>
      </c>
      <c r="T253" s="207">
        <f t="shared" si="5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08" t="s">
        <v>138</v>
      </c>
      <c r="AT253" s="208" t="s">
        <v>134</v>
      </c>
      <c r="AU253" s="208" t="s">
        <v>84</v>
      </c>
      <c r="AY253" s="14" t="s">
        <v>132</v>
      </c>
      <c r="BE253" s="209">
        <f t="shared" si="54"/>
        <v>0</v>
      </c>
      <c r="BF253" s="209">
        <f t="shared" si="55"/>
        <v>0</v>
      </c>
      <c r="BG253" s="209">
        <f t="shared" si="56"/>
        <v>0</v>
      </c>
      <c r="BH253" s="209">
        <f t="shared" si="57"/>
        <v>0</v>
      </c>
      <c r="BI253" s="209">
        <f t="shared" si="58"/>
        <v>0</v>
      </c>
      <c r="BJ253" s="14" t="s">
        <v>8</v>
      </c>
      <c r="BK253" s="209">
        <f t="shared" si="59"/>
        <v>0</v>
      </c>
      <c r="BL253" s="14" t="s">
        <v>138</v>
      </c>
      <c r="BM253" s="208" t="s">
        <v>513</v>
      </c>
    </row>
    <row r="254" spans="1:65" s="2" customFormat="1" ht="21.75" customHeight="1">
      <c r="A254" s="31"/>
      <c r="B254" s="32"/>
      <c r="C254" s="196" t="s">
        <v>514</v>
      </c>
      <c r="D254" s="196" t="s">
        <v>134</v>
      </c>
      <c r="E254" s="197" t="s">
        <v>515</v>
      </c>
      <c r="F254" s="198" t="s">
        <v>516</v>
      </c>
      <c r="G254" s="199" t="s">
        <v>144</v>
      </c>
      <c r="H254" s="200">
        <v>1</v>
      </c>
      <c r="I254" s="201"/>
      <c r="J254" s="202">
        <f t="shared" si="50"/>
        <v>0</v>
      </c>
      <c r="K254" s="203"/>
      <c r="L254" s="36"/>
      <c r="M254" s="204" t="s">
        <v>1</v>
      </c>
      <c r="N254" s="205" t="s">
        <v>42</v>
      </c>
      <c r="O254" s="68"/>
      <c r="P254" s="206">
        <f t="shared" si="51"/>
        <v>0</v>
      </c>
      <c r="Q254" s="206">
        <v>0</v>
      </c>
      <c r="R254" s="206">
        <f t="shared" si="52"/>
        <v>0</v>
      </c>
      <c r="S254" s="206">
        <v>0</v>
      </c>
      <c r="T254" s="207">
        <f t="shared" si="5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08" t="s">
        <v>138</v>
      </c>
      <c r="AT254" s="208" t="s">
        <v>134</v>
      </c>
      <c r="AU254" s="208" t="s">
        <v>84</v>
      </c>
      <c r="AY254" s="14" t="s">
        <v>132</v>
      </c>
      <c r="BE254" s="209">
        <f t="shared" si="54"/>
        <v>0</v>
      </c>
      <c r="BF254" s="209">
        <f t="shared" si="55"/>
        <v>0</v>
      </c>
      <c r="BG254" s="209">
        <f t="shared" si="56"/>
        <v>0</v>
      </c>
      <c r="BH254" s="209">
        <f t="shared" si="57"/>
        <v>0</v>
      </c>
      <c r="BI254" s="209">
        <f t="shared" si="58"/>
        <v>0</v>
      </c>
      <c r="BJ254" s="14" t="s">
        <v>8</v>
      </c>
      <c r="BK254" s="209">
        <f t="shared" si="59"/>
        <v>0</v>
      </c>
      <c r="BL254" s="14" t="s">
        <v>138</v>
      </c>
      <c r="BM254" s="208" t="s">
        <v>517</v>
      </c>
    </row>
    <row r="255" spans="1:65" s="2" customFormat="1" ht="21.75" customHeight="1">
      <c r="A255" s="31"/>
      <c r="B255" s="32"/>
      <c r="C255" s="196" t="s">
        <v>325</v>
      </c>
      <c r="D255" s="196" t="s">
        <v>134</v>
      </c>
      <c r="E255" s="197" t="s">
        <v>518</v>
      </c>
      <c r="F255" s="198" t="s">
        <v>519</v>
      </c>
      <c r="G255" s="199" t="s">
        <v>144</v>
      </c>
      <c r="H255" s="200">
        <v>1</v>
      </c>
      <c r="I255" s="201"/>
      <c r="J255" s="202">
        <f t="shared" si="50"/>
        <v>0</v>
      </c>
      <c r="K255" s="203"/>
      <c r="L255" s="36"/>
      <c r="M255" s="204" t="s">
        <v>1</v>
      </c>
      <c r="N255" s="205" t="s">
        <v>42</v>
      </c>
      <c r="O255" s="68"/>
      <c r="P255" s="206">
        <f t="shared" si="51"/>
        <v>0</v>
      </c>
      <c r="Q255" s="206">
        <v>0</v>
      </c>
      <c r="R255" s="206">
        <f t="shared" si="52"/>
        <v>0</v>
      </c>
      <c r="S255" s="206">
        <v>0</v>
      </c>
      <c r="T255" s="207">
        <f t="shared" si="5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08" t="s">
        <v>138</v>
      </c>
      <c r="AT255" s="208" t="s">
        <v>134</v>
      </c>
      <c r="AU255" s="208" t="s">
        <v>84</v>
      </c>
      <c r="AY255" s="14" t="s">
        <v>132</v>
      </c>
      <c r="BE255" s="209">
        <f t="shared" si="54"/>
        <v>0</v>
      </c>
      <c r="BF255" s="209">
        <f t="shared" si="55"/>
        <v>0</v>
      </c>
      <c r="BG255" s="209">
        <f t="shared" si="56"/>
        <v>0</v>
      </c>
      <c r="BH255" s="209">
        <f t="shared" si="57"/>
        <v>0</v>
      </c>
      <c r="BI255" s="209">
        <f t="shared" si="58"/>
        <v>0</v>
      </c>
      <c r="BJ255" s="14" t="s">
        <v>8</v>
      </c>
      <c r="BK255" s="209">
        <f t="shared" si="59"/>
        <v>0</v>
      </c>
      <c r="BL255" s="14" t="s">
        <v>138</v>
      </c>
      <c r="BM255" s="208" t="s">
        <v>520</v>
      </c>
    </row>
    <row r="256" spans="1:65" s="2" customFormat="1" ht="21.75" customHeight="1">
      <c r="A256" s="31"/>
      <c r="B256" s="32"/>
      <c r="C256" s="196" t="s">
        <v>521</v>
      </c>
      <c r="D256" s="196" t="s">
        <v>134</v>
      </c>
      <c r="E256" s="197" t="s">
        <v>522</v>
      </c>
      <c r="F256" s="198" t="s">
        <v>523</v>
      </c>
      <c r="G256" s="199" t="s">
        <v>144</v>
      </c>
      <c r="H256" s="200">
        <v>1</v>
      </c>
      <c r="I256" s="201"/>
      <c r="J256" s="202">
        <f t="shared" si="50"/>
        <v>0</v>
      </c>
      <c r="K256" s="203"/>
      <c r="L256" s="36"/>
      <c r="M256" s="204" t="s">
        <v>1</v>
      </c>
      <c r="N256" s="205" t="s">
        <v>42</v>
      </c>
      <c r="O256" s="68"/>
      <c r="P256" s="206">
        <f t="shared" si="51"/>
        <v>0</v>
      </c>
      <c r="Q256" s="206">
        <v>4.4000000000000002E-4</v>
      </c>
      <c r="R256" s="206">
        <f t="shared" si="52"/>
        <v>4.4000000000000002E-4</v>
      </c>
      <c r="S256" s="206">
        <v>0</v>
      </c>
      <c r="T256" s="207">
        <f t="shared" si="5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08" t="s">
        <v>138</v>
      </c>
      <c r="AT256" s="208" t="s">
        <v>134</v>
      </c>
      <c r="AU256" s="208" t="s">
        <v>84</v>
      </c>
      <c r="AY256" s="14" t="s">
        <v>132</v>
      </c>
      <c r="BE256" s="209">
        <f t="shared" si="54"/>
        <v>0</v>
      </c>
      <c r="BF256" s="209">
        <f t="shared" si="55"/>
        <v>0</v>
      </c>
      <c r="BG256" s="209">
        <f t="shared" si="56"/>
        <v>0</v>
      </c>
      <c r="BH256" s="209">
        <f t="shared" si="57"/>
        <v>0</v>
      </c>
      <c r="BI256" s="209">
        <f t="shared" si="58"/>
        <v>0</v>
      </c>
      <c r="BJ256" s="14" t="s">
        <v>8</v>
      </c>
      <c r="BK256" s="209">
        <f t="shared" si="59"/>
        <v>0</v>
      </c>
      <c r="BL256" s="14" t="s">
        <v>138</v>
      </c>
      <c r="BM256" s="208" t="s">
        <v>524</v>
      </c>
    </row>
    <row r="257" spans="1:65" s="2" customFormat="1" ht="21.75" customHeight="1">
      <c r="A257" s="31"/>
      <c r="B257" s="32"/>
      <c r="C257" s="210" t="s">
        <v>328</v>
      </c>
      <c r="D257" s="210" t="s">
        <v>214</v>
      </c>
      <c r="E257" s="211" t="s">
        <v>525</v>
      </c>
      <c r="F257" s="212" t="s">
        <v>526</v>
      </c>
      <c r="G257" s="213" t="s">
        <v>202</v>
      </c>
      <c r="H257" s="214">
        <v>3.3000000000000002E-2</v>
      </c>
      <c r="I257" s="215"/>
      <c r="J257" s="216">
        <f t="shared" si="50"/>
        <v>0</v>
      </c>
      <c r="K257" s="217"/>
      <c r="L257" s="218"/>
      <c r="M257" s="219" t="s">
        <v>1</v>
      </c>
      <c r="N257" s="220" t="s">
        <v>42</v>
      </c>
      <c r="O257" s="68"/>
      <c r="P257" s="206">
        <f t="shared" si="51"/>
        <v>0</v>
      </c>
      <c r="Q257" s="206">
        <v>1</v>
      </c>
      <c r="R257" s="206">
        <f t="shared" si="52"/>
        <v>3.3000000000000002E-2</v>
      </c>
      <c r="S257" s="206">
        <v>0</v>
      </c>
      <c r="T257" s="207">
        <f t="shared" si="5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08" t="s">
        <v>148</v>
      </c>
      <c r="AT257" s="208" t="s">
        <v>214</v>
      </c>
      <c r="AU257" s="208" t="s">
        <v>84</v>
      </c>
      <c r="AY257" s="14" t="s">
        <v>132</v>
      </c>
      <c r="BE257" s="209">
        <f t="shared" si="54"/>
        <v>0</v>
      </c>
      <c r="BF257" s="209">
        <f t="shared" si="55"/>
        <v>0</v>
      </c>
      <c r="BG257" s="209">
        <f t="shared" si="56"/>
        <v>0</v>
      </c>
      <c r="BH257" s="209">
        <f t="shared" si="57"/>
        <v>0</v>
      </c>
      <c r="BI257" s="209">
        <f t="shared" si="58"/>
        <v>0</v>
      </c>
      <c r="BJ257" s="14" t="s">
        <v>8</v>
      </c>
      <c r="BK257" s="209">
        <f t="shared" si="59"/>
        <v>0</v>
      </c>
      <c r="BL257" s="14" t="s">
        <v>138</v>
      </c>
      <c r="BM257" s="208" t="s">
        <v>527</v>
      </c>
    </row>
    <row r="258" spans="1:65" s="2" customFormat="1" ht="16.5" customHeight="1">
      <c r="A258" s="31"/>
      <c r="B258" s="32"/>
      <c r="C258" s="196" t="s">
        <v>528</v>
      </c>
      <c r="D258" s="196" t="s">
        <v>134</v>
      </c>
      <c r="E258" s="197" t="s">
        <v>529</v>
      </c>
      <c r="F258" s="198" t="s">
        <v>530</v>
      </c>
      <c r="G258" s="199" t="s">
        <v>144</v>
      </c>
      <c r="H258" s="200">
        <v>16</v>
      </c>
      <c r="I258" s="201"/>
      <c r="J258" s="202">
        <f t="shared" si="50"/>
        <v>0</v>
      </c>
      <c r="K258" s="203"/>
      <c r="L258" s="36"/>
      <c r="M258" s="204" t="s">
        <v>1</v>
      </c>
      <c r="N258" s="205" t="s">
        <v>42</v>
      </c>
      <c r="O258" s="68"/>
      <c r="P258" s="206">
        <f t="shared" si="51"/>
        <v>0</v>
      </c>
      <c r="Q258" s="206">
        <v>0</v>
      </c>
      <c r="R258" s="206">
        <f t="shared" si="52"/>
        <v>0</v>
      </c>
      <c r="S258" s="206">
        <v>0</v>
      </c>
      <c r="T258" s="207">
        <f t="shared" si="5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08" t="s">
        <v>138</v>
      </c>
      <c r="AT258" s="208" t="s">
        <v>134</v>
      </c>
      <c r="AU258" s="208" t="s">
        <v>84</v>
      </c>
      <c r="AY258" s="14" t="s">
        <v>132</v>
      </c>
      <c r="BE258" s="209">
        <f t="shared" si="54"/>
        <v>0</v>
      </c>
      <c r="BF258" s="209">
        <f t="shared" si="55"/>
        <v>0</v>
      </c>
      <c r="BG258" s="209">
        <f t="shared" si="56"/>
        <v>0</v>
      </c>
      <c r="BH258" s="209">
        <f t="shared" si="57"/>
        <v>0</v>
      </c>
      <c r="BI258" s="209">
        <f t="shared" si="58"/>
        <v>0</v>
      </c>
      <c r="BJ258" s="14" t="s">
        <v>8</v>
      </c>
      <c r="BK258" s="209">
        <f t="shared" si="59"/>
        <v>0</v>
      </c>
      <c r="BL258" s="14" t="s">
        <v>138</v>
      </c>
      <c r="BM258" s="208" t="s">
        <v>531</v>
      </c>
    </row>
    <row r="259" spans="1:65" s="2" customFormat="1" ht="16.5" customHeight="1">
      <c r="A259" s="31"/>
      <c r="B259" s="32"/>
      <c r="C259" s="196" t="s">
        <v>332</v>
      </c>
      <c r="D259" s="196" t="s">
        <v>134</v>
      </c>
      <c r="E259" s="197" t="s">
        <v>532</v>
      </c>
      <c r="F259" s="198" t="s">
        <v>533</v>
      </c>
      <c r="G259" s="199" t="s">
        <v>144</v>
      </c>
      <c r="H259" s="200">
        <v>8</v>
      </c>
      <c r="I259" s="201"/>
      <c r="J259" s="202">
        <f t="shared" si="50"/>
        <v>0</v>
      </c>
      <c r="K259" s="203"/>
      <c r="L259" s="36"/>
      <c r="M259" s="204" t="s">
        <v>1</v>
      </c>
      <c r="N259" s="205" t="s">
        <v>42</v>
      </c>
      <c r="O259" s="68"/>
      <c r="P259" s="206">
        <f t="shared" si="51"/>
        <v>0</v>
      </c>
      <c r="Q259" s="206">
        <v>0</v>
      </c>
      <c r="R259" s="206">
        <f t="shared" si="52"/>
        <v>0</v>
      </c>
      <c r="S259" s="206">
        <v>0</v>
      </c>
      <c r="T259" s="207">
        <f t="shared" si="5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08" t="s">
        <v>138</v>
      </c>
      <c r="AT259" s="208" t="s">
        <v>134</v>
      </c>
      <c r="AU259" s="208" t="s">
        <v>84</v>
      </c>
      <c r="AY259" s="14" t="s">
        <v>132</v>
      </c>
      <c r="BE259" s="209">
        <f t="shared" si="54"/>
        <v>0</v>
      </c>
      <c r="BF259" s="209">
        <f t="shared" si="55"/>
        <v>0</v>
      </c>
      <c r="BG259" s="209">
        <f t="shared" si="56"/>
        <v>0</v>
      </c>
      <c r="BH259" s="209">
        <f t="shared" si="57"/>
        <v>0</v>
      </c>
      <c r="BI259" s="209">
        <f t="shared" si="58"/>
        <v>0</v>
      </c>
      <c r="BJ259" s="14" t="s">
        <v>8</v>
      </c>
      <c r="BK259" s="209">
        <f t="shared" si="59"/>
        <v>0</v>
      </c>
      <c r="BL259" s="14" t="s">
        <v>138</v>
      </c>
      <c r="BM259" s="208" t="s">
        <v>534</v>
      </c>
    </row>
    <row r="260" spans="1:65" s="2" customFormat="1" ht="21.75" customHeight="1">
      <c r="A260" s="31"/>
      <c r="B260" s="32"/>
      <c r="C260" s="196" t="s">
        <v>535</v>
      </c>
      <c r="D260" s="196" t="s">
        <v>134</v>
      </c>
      <c r="E260" s="197" t="s">
        <v>536</v>
      </c>
      <c r="F260" s="198" t="s">
        <v>537</v>
      </c>
      <c r="G260" s="199" t="s">
        <v>144</v>
      </c>
      <c r="H260" s="200">
        <v>22</v>
      </c>
      <c r="I260" s="201"/>
      <c r="J260" s="202">
        <f t="shared" si="50"/>
        <v>0</v>
      </c>
      <c r="K260" s="203"/>
      <c r="L260" s="36"/>
      <c r="M260" s="204" t="s">
        <v>1</v>
      </c>
      <c r="N260" s="205" t="s">
        <v>42</v>
      </c>
      <c r="O260" s="68"/>
      <c r="P260" s="206">
        <f t="shared" si="51"/>
        <v>0</v>
      </c>
      <c r="Q260" s="206">
        <v>4.1730000000000002E-5</v>
      </c>
      <c r="R260" s="206">
        <f t="shared" si="52"/>
        <v>9.1806000000000006E-4</v>
      </c>
      <c r="S260" s="206">
        <v>0</v>
      </c>
      <c r="T260" s="207">
        <f t="shared" si="5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08" t="s">
        <v>138</v>
      </c>
      <c r="AT260" s="208" t="s">
        <v>134</v>
      </c>
      <c r="AU260" s="208" t="s">
        <v>84</v>
      </c>
      <c r="AY260" s="14" t="s">
        <v>132</v>
      </c>
      <c r="BE260" s="209">
        <f t="shared" si="54"/>
        <v>0</v>
      </c>
      <c r="BF260" s="209">
        <f t="shared" si="55"/>
        <v>0</v>
      </c>
      <c r="BG260" s="209">
        <f t="shared" si="56"/>
        <v>0</v>
      </c>
      <c r="BH260" s="209">
        <f t="shared" si="57"/>
        <v>0</v>
      </c>
      <c r="BI260" s="209">
        <f t="shared" si="58"/>
        <v>0</v>
      </c>
      <c r="BJ260" s="14" t="s">
        <v>8</v>
      </c>
      <c r="BK260" s="209">
        <f t="shared" si="59"/>
        <v>0</v>
      </c>
      <c r="BL260" s="14" t="s">
        <v>138</v>
      </c>
      <c r="BM260" s="208" t="s">
        <v>538</v>
      </c>
    </row>
    <row r="261" spans="1:65" s="2" customFormat="1" ht="21.75" customHeight="1">
      <c r="A261" s="31"/>
      <c r="B261" s="32"/>
      <c r="C261" s="196" t="s">
        <v>539</v>
      </c>
      <c r="D261" s="196" t="s">
        <v>134</v>
      </c>
      <c r="E261" s="197" t="s">
        <v>540</v>
      </c>
      <c r="F261" s="198" t="s">
        <v>541</v>
      </c>
      <c r="G261" s="199" t="s">
        <v>144</v>
      </c>
      <c r="H261" s="200">
        <v>6</v>
      </c>
      <c r="I261" s="201"/>
      <c r="J261" s="202">
        <f t="shared" si="50"/>
        <v>0</v>
      </c>
      <c r="K261" s="203"/>
      <c r="L261" s="36"/>
      <c r="M261" s="204" t="s">
        <v>1</v>
      </c>
      <c r="N261" s="205" t="s">
        <v>42</v>
      </c>
      <c r="O261" s="68"/>
      <c r="P261" s="206">
        <f t="shared" si="51"/>
        <v>0</v>
      </c>
      <c r="Q261" s="206">
        <v>1.0620000000000001E-4</v>
      </c>
      <c r="R261" s="206">
        <f t="shared" si="52"/>
        <v>6.3720000000000009E-4</v>
      </c>
      <c r="S261" s="206">
        <v>0</v>
      </c>
      <c r="T261" s="207">
        <f t="shared" si="5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08" t="s">
        <v>138</v>
      </c>
      <c r="AT261" s="208" t="s">
        <v>134</v>
      </c>
      <c r="AU261" s="208" t="s">
        <v>84</v>
      </c>
      <c r="AY261" s="14" t="s">
        <v>132</v>
      </c>
      <c r="BE261" s="209">
        <f t="shared" si="54"/>
        <v>0</v>
      </c>
      <c r="BF261" s="209">
        <f t="shared" si="55"/>
        <v>0</v>
      </c>
      <c r="BG261" s="209">
        <f t="shared" si="56"/>
        <v>0</v>
      </c>
      <c r="BH261" s="209">
        <f t="shared" si="57"/>
        <v>0</v>
      </c>
      <c r="BI261" s="209">
        <f t="shared" si="58"/>
        <v>0</v>
      </c>
      <c r="BJ261" s="14" t="s">
        <v>8</v>
      </c>
      <c r="BK261" s="209">
        <f t="shared" si="59"/>
        <v>0</v>
      </c>
      <c r="BL261" s="14" t="s">
        <v>138</v>
      </c>
      <c r="BM261" s="208" t="s">
        <v>542</v>
      </c>
    </row>
    <row r="262" spans="1:65" s="2" customFormat="1" ht="21.75" customHeight="1">
      <c r="A262" s="31"/>
      <c r="B262" s="32"/>
      <c r="C262" s="196" t="s">
        <v>543</v>
      </c>
      <c r="D262" s="196" t="s">
        <v>134</v>
      </c>
      <c r="E262" s="197" t="s">
        <v>544</v>
      </c>
      <c r="F262" s="198" t="s">
        <v>545</v>
      </c>
      <c r="G262" s="199" t="s">
        <v>137</v>
      </c>
      <c r="H262" s="200">
        <v>64.83</v>
      </c>
      <c r="I262" s="201"/>
      <c r="J262" s="202">
        <f t="shared" si="50"/>
        <v>0</v>
      </c>
      <c r="K262" s="203"/>
      <c r="L262" s="36"/>
      <c r="M262" s="204" t="s">
        <v>1</v>
      </c>
      <c r="N262" s="205" t="s">
        <v>42</v>
      </c>
      <c r="O262" s="68"/>
      <c r="P262" s="206">
        <f t="shared" si="51"/>
        <v>0</v>
      </c>
      <c r="Q262" s="206">
        <v>0</v>
      </c>
      <c r="R262" s="206">
        <f t="shared" si="52"/>
        <v>0</v>
      </c>
      <c r="S262" s="206">
        <v>0</v>
      </c>
      <c r="T262" s="207">
        <f t="shared" si="5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08" t="s">
        <v>138</v>
      </c>
      <c r="AT262" s="208" t="s">
        <v>134</v>
      </c>
      <c r="AU262" s="208" t="s">
        <v>84</v>
      </c>
      <c r="AY262" s="14" t="s">
        <v>132</v>
      </c>
      <c r="BE262" s="209">
        <f t="shared" si="54"/>
        <v>0</v>
      </c>
      <c r="BF262" s="209">
        <f t="shared" si="55"/>
        <v>0</v>
      </c>
      <c r="BG262" s="209">
        <f t="shared" si="56"/>
        <v>0</v>
      </c>
      <c r="BH262" s="209">
        <f t="shared" si="57"/>
        <v>0</v>
      </c>
      <c r="BI262" s="209">
        <f t="shared" si="58"/>
        <v>0</v>
      </c>
      <c r="BJ262" s="14" t="s">
        <v>8</v>
      </c>
      <c r="BK262" s="209">
        <f t="shared" si="59"/>
        <v>0</v>
      </c>
      <c r="BL262" s="14" t="s">
        <v>138</v>
      </c>
      <c r="BM262" s="208" t="s">
        <v>546</v>
      </c>
    </row>
    <row r="263" spans="1:65" s="2" customFormat="1" ht="21.75" customHeight="1">
      <c r="A263" s="31"/>
      <c r="B263" s="32"/>
      <c r="C263" s="196" t="s">
        <v>336</v>
      </c>
      <c r="D263" s="196" t="s">
        <v>134</v>
      </c>
      <c r="E263" s="197" t="s">
        <v>547</v>
      </c>
      <c r="F263" s="198" t="s">
        <v>548</v>
      </c>
      <c r="G263" s="199" t="s">
        <v>137</v>
      </c>
      <c r="H263" s="200">
        <v>28.91</v>
      </c>
      <c r="I263" s="201"/>
      <c r="J263" s="202">
        <f t="shared" si="50"/>
        <v>0</v>
      </c>
      <c r="K263" s="203"/>
      <c r="L263" s="36"/>
      <c r="M263" s="204" t="s">
        <v>1</v>
      </c>
      <c r="N263" s="205" t="s">
        <v>42</v>
      </c>
      <c r="O263" s="68"/>
      <c r="P263" s="206">
        <f t="shared" si="51"/>
        <v>0</v>
      </c>
      <c r="Q263" s="206">
        <v>0</v>
      </c>
      <c r="R263" s="206">
        <f t="shared" si="52"/>
        <v>0</v>
      </c>
      <c r="S263" s="206">
        <v>0</v>
      </c>
      <c r="T263" s="207">
        <f t="shared" si="5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08" t="s">
        <v>138</v>
      </c>
      <c r="AT263" s="208" t="s">
        <v>134</v>
      </c>
      <c r="AU263" s="208" t="s">
        <v>84</v>
      </c>
      <c r="AY263" s="14" t="s">
        <v>132</v>
      </c>
      <c r="BE263" s="209">
        <f t="shared" si="54"/>
        <v>0</v>
      </c>
      <c r="BF263" s="209">
        <f t="shared" si="55"/>
        <v>0</v>
      </c>
      <c r="BG263" s="209">
        <f t="shared" si="56"/>
        <v>0</v>
      </c>
      <c r="BH263" s="209">
        <f t="shared" si="57"/>
        <v>0</v>
      </c>
      <c r="BI263" s="209">
        <f t="shared" si="58"/>
        <v>0</v>
      </c>
      <c r="BJ263" s="14" t="s">
        <v>8</v>
      </c>
      <c r="BK263" s="209">
        <f t="shared" si="59"/>
        <v>0</v>
      </c>
      <c r="BL263" s="14" t="s">
        <v>138</v>
      </c>
      <c r="BM263" s="208" t="s">
        <v>549</v>
      </c>
    </row>
    <row r="264" spans="1:65" s="2" customFormat="1" ht="21.75" customHeight="1">
      <c r="A264" s="31"/>
      <c r="B264" s="32"/>
      <c r="C264" s="196" t="s">
        <v>550</v>
      </c>
      <c r="D264" s="196" t="s">
        <v>134</v>
      </c>
      <c r="E264" s="197" t="s">
        <v>551</v>
      </c>
      <c r="F264" s="198" t="s">
        <v>552</v>
      </c>
      <c r="G264" s="199" t="s">
        <v>137</v>
      </c>
      <c r="H264" s="200">
        <v>34.69</v>
      </c>
      <c r="I264" s="201"/>
      <c r="J264" s="202">
        <f t="shared" si="50"/>
        <v>0</v>
      </c>
      <c r="K264" s="203"/>
      <c r="L264" s="36"/>
      <c r="M264" s="204" t="s">
        <v>1</v>
      </c>
      <c r="N264" s="205" t="s">
        <v>42</v>
      </c>
      <c r="O264" s="68"/>
      <c r="P264" s="206">
        <f t="shared" si="51"/>
        <v>0</v>
      </c>
      <c r="Q264" s="206">
        <v>3.8850000000000003E-2</v>
      </c>
      <c r="R264" s="206">
        <f t="shared" si="52"/>
        <v>1.3477064999999999</v>
      </c>
      <c r="S264" s="206">
        <v>0</v>
      </c>
      <c r="T264" s="207">
        <f t="shared" si="5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08" t="s">
        <v>138</v>
      </c>
      <c r="AT264" s="208" t="s">
        <v>134</v>
      </c>
      <c r="AU264" s="208" t="s">
        <v>84</v>
      </c>
      <c r="AY264" s="14" t="s">
        <v>132</v>
      </c>
      <c r="BE264" s="209">
        <f t="shared" si="54"/>
        <v>0</v>
      </c>
      <c r="BF264" s="209">
        <f t="shared" si="55"/>
        <v>0</v>
      </c>
      <c r="BG264" s="209">
        <f t="shared" si="56"/>
        <v>0</v>
      </c>
      <c r="BH264" s="209">
        <f t="shared" si="57"/>
        <v>0</v>
      </c>
      <c r="BI264" s="209">
        <f t="shared" si="58"/>
        <v>0</v>
      </c>
      <c r="BJ264" s="14" t="s">
        <v>8</v>
      </c>
      <c r="BK264" s="209">
        <f t="shared" si="59"/>
        <v>0</v>
      </c>
      <c r="BL264" s="14" t="s">
        <v>138</v>
      </c>
      <c r="BM264" s="208" t="s">
        <v>553</v>
      </c>
    </row>
    <row r="265" spans="1:65" s="2" customFormat="1" ht="21.75" customHeight="1">
      <c r="A265" s="31"/>
      <c r="B265" s="32"/>
      <c r="C265" s="196" t="s">
        <v>340</v>
      </c>
      <c r="D265" s="196" t="s">
        <v>134</v>
      </c>
      <c r="E265" s="197" t="s">
        <v>554</v>
      </c>
      <c r="F265" s="198" t="s">
        <v>555</v>
      </c>
      <c r="G265" s="199" t="s">
        <v>137</v>
      </c>
      <c r="H265" s="200">
        <v>7.02</v>
      </c>
      <c r="I265" s="201"/>
      <c r="J265" s="202">
        <f t="shared" si="50"/>
        <v>0</v>
      </c>
      <c r="K265" s="203"/>
      <c r="L265" s="36"/>
      <c r="M265" s="204" t="s">
        <v>1</v>
      </c>
      <c r="N265" s="205" t="s">
        <v>42</v>
      </c>
      <c r="O265" s="68"/>
      <c r="P265" s="206">
        <f t="shared" si="51"/>
        <v>0</v>
      </c>
      <c r="Q265" s="206">
        <v>9.9750000000000005E-2</v>
      </c>
      <c r="R265" s="206">
        <f t="shared" si="52"/>
        <v>0.70024500000000001</v>
      </c>
      <c r="S265" s="206">
        <v>0</v>
      </c>
      <c r="T265" s="207">
        <f t="shared" si="5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08" t="s">
        <v>138</v>
      </c>
      <c r="AT265" s="208" t="s">
        <v>134</v>
      </c>
      <c r="AU265" s="208" t="s">
        <v>84</v>
      </c>
      <c r="AY265" s="14" t="s">
        <v>132</v>
      </c>
      <c r="BE265" s="209">
        <f t="shared" si="54"/>
        <v>0</v>
      </c>
      <c r="BF265" s="209">
        <f t="shared" si="55"/>
        <v>0</v>
      </c>
      <c r="BG265" s="209">
        <f t="shared" si="56"/>
        <v>0</v>
      </c>
      <c r="BH265" s="209">
        <f t="shared" si="57"/>
        <v>0</v>
      </c>
      <c r="BI265" s="209">
        <f t="shared" si="58"/>
        <v>0</v>
      </c>
      <c r="BJ265" s="14" t="s">
        <v>8</v>
      </c>
      <c r="BK265" s="209">
        <f t="shared" si="59"/>
        <v>0</v>
      </c>
      <c r="BL265" s="14" t="s">
        <v>138</v>
      </c>
      <c r="BM265" s="208" t="s">
        <v>556</v>
      </c>
    </row>
    <row r="266" spans="1:65" s="2" customFormat="1" ht="21.75" customHeight="1">
      <c r="A266" s="31"/>
      <c r="B266" s="32"/>
      <c r="C266" s="196" t="s">
        <v>557</v>
      </c>
      <c r="D266" s="196" t="s">
        <v>134</v>
      </c>
      <c r="E266" s="197" t="s">
        <v>558</v>
      </c>
      <c r="F266" s="198" t="s">
        <v>559</v>
      </c>
      <c r="G266" s="199" t="s">
        <v>137</v>
      </c>
      <c r="H266" s="200">
        <v>7.02</v>
      </c>
      <c r="I266" s="201"/>
      <c r="J266" s="202">
        <f t="shared" si="50"/>
        <v>0</v>
      </c>
      <c r="K266" s="203"/>
      <c r="L266" s="36"/>
      <c r="M266" s="204" t="s">
        <v>1</v>
      </c>
      <c r="N266" s="205" t="s">
        <v>42</v>
      </c>
      <c r="O266" s="68"/>
      <c r="P266" s="206">
        <f t="shared" si="51"/>
        <v>0</v>
      </c>
      <c r="Q266" s="206">
        <v>0</v>
      </c>
      <c r="R266" s="206">
        <f t="shared" si="52"/>
        <v>0</v>
      </c>
      <c r="S266" s="206">
        <v>0</v>
      </c>
      <c r="T266" s="207">
        <f t="shared" si="5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08" t="s">
        <v>138</v>
      </c>
      <c r="AT266" s="208" t="s">
        <v>134</v>
      </c>
      <c r="AU266" s="208" t="s">
        <v>84</v>
      </c>
      <c r="AY266" s="14" t="s">
        <v>132</v>
      </c>
      <c r="BE266" s="209">
        <f t="shared" si="54"/>
        <v>0</v>
      </c>
      <c r="BF266" s="209">
        <f t="shared" si="55"/>
        <v>0</v>
      </c>
      <c r="BG266" s="209">
        <f t="shared" si="56"/>
        <v>0</v>
      </c>
      <c r="BH266" s="209">
        <f t="shared" si="57"/>
        <v>0</v>
      </c>
      <c r="BI266" s="209">
        <f t="shared" si="58"/>
        <v>0</v>
      </c>
      <c r="BJ266" s="14" t="s">
        <v>8</v>
      </c>
      <c r="BK266" s="209">
        <f t="shared" si="59"/>
        <v>0</v>
      </c>
      <c r="BL266" s="14" t="s">
        <v>138</v>
      </c>
      <c r="BM266" s="208" t="s">
        <v>560</v>
      </c>
    </row>
    <row r="267" spans="1:65" s="12" customFormat="1" ht="22.9" customHeight="1">
      <c r="B267" s="180"/>
      <c r="C267" s="181"/>
      <c r="D267" s="182" t="s">
        <v>76</v>
      </c>
      <c r="E267" s="194" t="s">
        <v>461</v>
      </c>
      <c r="F267" s="194" t="s">
        <v>561</v>
      </c>
      <c r="G267" s="181"/>
      <c r="H267" s="181"/>
      <c r="I267" s="184"/>
      <c r="J267" s="195">
        <f>BK267</f>
        <v>0</v>
      </c>
      <c r="K267" s="181"/>
      <c r="L267" s="186"/>
      <c r="M267" s="187"/>
      <c r="N267" s="188"/>
      <c r="O267" s="188"/>
      <c r="P267" s="189">
        <f>SUM(P268:P282)</f>
        <v>0</v>
      </c>
      <c r="Q267" s="188"/>
      <c r="R267" s="189">
        <f>SUM(R268:R282)</f>
        <v>3.7298508329999995</v>
      </c>
      <c r="S267" s="188"/>
      <c r="T267" s="190">
        <f>SUM(T268:T282)</f>
        <v>0</v>
      </c>
      <c r="AR267" s="191" t="s">
        <v>8</v>
      </c>
      <c r="AT267" s="192" t="s">
        <v>76</v>
      </c>
      <c r="AU267" s="192" t="s">
        <v>8</v>
      </c>
      <c r="AY267" s="191" t="s">
        <v>132</v>
      </c>
      <c r="BK267" s="193">
        <f>SUM(BK268:BK282)</f>
        <v>0</v>
      </c>
    </row>
    <row r="268" spans="1:65" s="2" customFormat="1" ht="21.75" customHeight="1">
      <c r="A268" s="31"/>
      <c r="B268" s="32"/>
      <c r="C268" s="196" t="s">
        <v>343</v>
      </c>
      <c r="D268" s="196" t="s">
        <v>134</v>
      </c>
      <c r="E268" s="197" t="s">
        <v>562</v>
      </c>
      <c r="F268" s="198" t="s">
        <v>563</v>
      </c>
      <c r="G268" s="199" t="s">
        <v>144</v>
      </c>
      <c r="H268" s="200">
        <v>4</v>
      </c>
      <c r="I268" s="201"/>
      <c r="J268" s="202">
        <f t="shared" ref="J268:J282" si="60">ROUND(I268*H268,0)</f>
        <v>0</v>
      </c>
      <c r="K268" s="203"/>
      <c r="L268" s="36"/>
      <c r="M268" s="204" t="s">
        <v>1</v>
      </c>
      <c r="N268" s="205" t="s">
        <v>42</v>
      </c>
      <c r="O268" s="68"/>
      <c r="P268" s="206">
        <f t="shared" ref="P268:P282" si="61">O268*H268</f>
        <v>0</v>
      </c>
      <c r="Q268" s="206">
        <v>6.9999999999999999E-4</v>
      </c>
      <c r="R268" s="206">
        <f t="shared" ref="R268:R282" si="62">Q268*H268</f>
        <v>2.8E-3</v>
      </c>
      <c r="S268" s="206">
        <v>0</v>
      </c>
      <c r="T268" s="207">
        <f t="shared" ref="T268:T282" si="63"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08" t="s">
        <v>138</v>
      </c>
      <c r="AT268" s="208" t="s">
        <v>134</v>
      </c>
      <c r="AU268" s="208" t="s">
        <v>84</v>
      </c>
      <c r="AY268" s="14" t="s">
        <v>132</v>
      </c>
      <c r="BE268" s="209">
        <f t="shared" ref="BE268:BE282" si="64">IF(N268="základní",J268,0)</f>
        <v>0</v>
      </c>
      <c r="BF268" s="209">
        <f t="shared" ref="BF268:BF282" si="65">IF(N268="snížená",J268,0)</f>
        <v>0</v>
      </c>
      <c r="BG268" s="209">
        <f t="shared" ref="BG268:BG282" si="66">IF(N268="zákl. přenesená",J268,0)</f>
        <v>0</v>
      </c>
      <c r="BH268" s="209">
        <f t="shared" ref="BH268:BH282" si="67">IF(N268="sníž. přenesená",J268,0)</f>
        <v>0</v>
      </c>
      <c r="BI268" s="209">
        <f t="shared" ref="BI268:BI282" si="68">IF(N268="nulová",J268,0)</f>
        <v>0</v>
      </c>
      <c r="BJ268" s="14" t="s">
        <v>8</v>
      </c>
      <c r="BK268" s="209">
        <f t="shared" ref="BK268:BK282" si="69">ROUND(I268*H268,0)</f>
        <v>0</v>
      </c>
      <c r="BL268" s="14" t="s">
        <v>138</v>
      </c>
      <c r="BM268" s="208" t="s">
        <v>564</v>
      </c>
    </row>
    <row r="269" spans="1:65" s="2" customFormat="1" ht="16.5" customHeight="1">
      <c r="A269" s="31"/>
      <c r="B269" s="32"/>
      <c r="C269" s="210" t="s">
        <v>565</v>
      </c>
      <c r="D269" s="210" t="s">
        <v>214</v>
      </c>
      <c r="E269" s="211" t="s">
        <v>566</v>
      </c>
      <c r="F269" s="212" t="s">
        <v>567</v>
      </c>
      <c r="G269" s="213" t="s">
        <v>144</v>
      </c>
      <c r="H269" s="214">
        <v>2</v>
      </c>
      <c r="I269" s="215"/>
      <c r="J269" s="216">
        <f t="shared" si="60"/>
        <v>0</v>
      </c>
      <c r="K269" s="217"/>
      <c r="L269" s="218"/>
      <c r="M269" s="219" t="s">
        <v>1</v>
      </c>
      <c r="N269" s="220" t="s">
        <v>42</v>
      </c>
      <c r="O269" s="68"/>
      <c r="P269" s="206">
        <f t="shared" si="61"/>
        <v>0</v>
      </c>
      <c r="Q269" s="206">
        <v>4.0000000000000001E-3</v>
      </c>
      <c r="R269" s="206">
        <f t="shared" si="62"/>
        <v>8.0000000000000002E-3</v>
      </c>
      <c r="S269" s="206">
        <v>0</v>
      </c>
      <c r="T269" s="207">
        <f t="shared" si="6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08" t="s">
        <v>148</v>
      </c>
      <c r="AT269" s="208" t="s">
        <v>214</v>
      </c>
      <c r="AU269" s="208" t="s">
        <v>84</v>
      </c>
      <c r="AY269" s="14" t="s">
        <v>132</v>
      </c>
      <c r="BE269" s="209">
        <f t="shared" si="64"/>
        <v>0</v>
      </c>
      <c r="BF269" s="209">
        <f t="shared" si="65"/>
        <v>0</v>
      </c>
      <c r="BG269" s="209">
        <f t="shared" si="66"/>
        <v>0</v>
      </c>
      <c r="BH269" s="209">
        <f t="shared" si="67"/>
        <v>0</v>
      </c>
      <c r="BI269" s="209">
        <f t="shared" si="68"/>
        <v>0</v>
      </c>
      <c r="BJ269" s="14" t="s">
        <v>8</v>
      </c>
      <c r="BK269" s="209">
        <f t="shared" si="69"/>
        <v>0</v>
      </c>
      <c r="BL269" s="14" t="s">
        <v>138</v>
      </c>
      <c r="BM269" s="208" t="s">
        <v>568</v>
      </c>
    </row>
    <row r="270" spans="1:65" s="2" customFormat="1" ht="21.75" customHeight="1">
      <c r="A270" s="31"/>
      <c r="B270" s="32"/>
      <c r="C270" s="210" t="s">
        <v>347</v>
      </c>
      <c r="D270" s="210" t="s">
        <v>214</v>
      </c>
      <c r="E270" s="211" t="s">
        <v>569</v>
      </c>
      <c r="F270" s="212" t="s">
        <v>570</v>
      </c>
      <c r="G270" s="213" t="s">
        <v>144</v>
      </c>
      <c r="H270" s="214">
        <v>2</v>
      </c>
      <c r="I270" s="215"/>
      <c r="J270" s="216">
        <f t="shared" si="60"/>
        <v>0</v>
      </c>
      <c r="K270" s="217"/>
      <c r="L270" s="218"/>
      <c r="M270" s="219" t="s">
        <v>1</v>
      </c>
      <c r="N270" s="220" t="s">
        <v>42</v>
      </c>
      <c r="O270" s="68"/>
      <c r="P270" s="206">
        <f t="shared" si="61"/>
        <v>0</v>
      </c>
      <c r="Q270" s="206">
        <v>4.0000000000000001E-3</v>
      </c>
      <c r="R270" s="206">
        <f t="shared" si="62"/>
        <v>8.0000000000000002E-3</v>
      </c>
      <c r="S270" s="206">
        <v>0</v>
      </c>
      <c r="T270" s="207">
        <f t="shared" si="6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08" t="s">
        <v>148</v>
      </c>
      <c r="AT270" s="208" t="s">
        <v>214</v>
      </c>
      <c r="AU270" s="208" t="s">
        <v>84</v>
      </c>
      <c r="AY270" s="14" t="s">
        <v>132</v>
      </c>
      <c r="BE270" s="209">
        <f t="shared" si="64"/>
        <v>0</v>
      </c>
      <c r="BF270" s="209">
        <f t="shared" si="65"/>
        <v>0</v>
      </c>
      <c r="BG270" s="209">
        <f t="shared" si="66"/>
        <v>0</v>
      </c>
      <c r="BH270" s="209">
        <f t="shared" si="67"/>
        <v>0</v>
      </c>
      <c r="BI270" s="209">
        <f t="shared" si="68"/>
        <v>0</v>
      </c>
      <c r="BJ270" s="14" t="s">
        <v>8</v>
      </c>
      <c r="BK270" s="209">
        <f t="shared" si="69"/>
        <v>0</v>
      </c>
      <c r="BL270" s="14" t="s">
        <v>138</v>
      </c>
      <c r="BM270" s="208" t="s">
        <v>571</v>
      </c>
    </row>
    <row r="271" spans="1:65" s="2" customFormat="1" ht="21.75" customHeight="1">
      <c r="A271" s="31"/>
      <c r="B271" s="32"/>
      <c r="C271" s="196" t="s">
        <v>572</v>
      </c>
      <c r="D271" s="196" t="s">
        <v>134</v>
      </c>
      <c r="E271" s="197" t="s">
        <v>573</v>
      </c>
      <c r="F271" s="198" t="s">
        <v>574</v>
      </c>
      <c r="G271" s="199" t="s">
        <v>144</v>
      </c>
      <c r="H271" s="200">
        <v>2</v>
      </c>
      <c r="I271" s="201"/>
      <c r="J271" s="202">
        <f t="shared" si="60"/>
        <v>0</v>
      </c>
      <c r="K271" s="203"/>
      <c r="L271" s="36"/>
      <c r="M271" s="204" t="s">
        <v>1</v>
      </c>
      <c r="N271" s="205" t="s">
        <v>42</v>
      </c>
      <c r="O271" s="68"/>
      <c r="P271" s="206">
        <f t="shared" si="61"/>
        <v>0</v>
      </c>
      <c r="Q271" s="206">
        <v>0.112405</v>
      </c>
      <c r="R271" s="206">
        <f t="shared" si="62"/>
        <v>0.22481000000000001</v>
      </c>
      <c r="S271" s="206">
        <v>0</v>
      </c>
      <c r="T271" s="207">
        <f t="shared" si="6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08" t="s">
        <v>138</v>
      </c>
      <c r="AT271" s="208" t="s">
        <v>134</v>
      </c>
      <c r="AU271" s="208" t="s">
        <v>84</v>
      </c>
      <c r="AY271" s="14" t="s">
        <v>132</v>
      </c>
      <c r="BE271" s="209">
        <f t="shared" si="64"/>
        <v>0</v>
      </c>
      <c r="BF271" s="209">
        <f t="shared" si="65"/>
        <v>0</v>
      </c>
      <c r="BG271" s="209">
        <f t="shared" si="66"/>
        <v>0</v>
      </c>
      <c r="BH271" s="209">
        <f t="shared" si="67"/>
        <v>0</v>
      </c>
      <c r="BI271" s="209">
        <f t="shared" si="68"/>
        <v>0</v>
      </c>
      <c r="BJ271" s="14" t="s">
        <v>8</v>
      </c>
      <c r="BK271" s="209">
        <f t="shared" si="69"/>
        <v>0</v>
      </c>
      <c r="BL271" s="14" t="s">
        <v>138</v>
      </c>
      <c r="BM271" s="208" t="s">
        <v>575</v>
      </c>
    </row>
    <row r="272" spans="1:65" s="2" customFormat="1" ht="16.5" customHeight="1">
      <c r="A272" s="31"/>
      <c r="B272" s="32"/>
      <c r="C272" s="210" t="s">
        <v>350</v>
      </c>
      <c r="D272" s="210" t="s">
        <v>214</v>
      </c>
      <c r="E272" s="211" t="s">
        <v>576</v>
      </c>
      <c r="F272" s="212" t="s">
        <v>577</v>
      </c>
      <c r="G272" s="213" t="s">
        <v>144</v>
      </c>
      <c r="H272" s="214">
        <v>2</v>
      </c>
      <c r="I272" s="215"/>
      <c r="J272" s="216">
        <f t="shared" si="60"/>
        <v>0</v>
      </c>
      <c r="K272" s="217"/>
      <c r="L272" s="218"/>
      <c r="M272" s="219" t="s">
        <v>1</v>
      </c>
      <c r="N272" s="220" t="s">
        <v>42</v>
      </c>
      <c r="O272" s="68"/>
      <c r="P272" s="206">
        <f t="shared" si="61"/>
        <v>0</v>
      </c>
      <c r="Q272" s="206">
        <v>2.5000000000000001E-3</v>
      </c>
      <c r="R272" s="206">
        <f t="shared" si="62"/>
        <v>5.0000000000000001E-3</v>
      </c>
      <c r="S272" s="206">
        <v>0</v>
      </c>
      <c r="T272" s="207">
        <f t="shared" si="6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08" t="s">
        <v>148</v>
      </c>
      <c r="AT272" s="208" t="s">
        <v>214</v>
      </c>
      <c r="AU272" s="208" t="s">
        <v>84</v>
      </c>
      <c r="AY272" s="14" t="s">
        <v>132</v>
      </c>
      <c r="BE272" s="209">
        <f t="shared" si="64"/>
        <v>0</v>
      </c>
      <c r="BF272" s="209">
        <f t="shared" si="65"/>
        <v>0</v>
      </c>
      <c r="BG272" s="209">
        <f t="shared" si="66"/>
        <v>0</v>
      </c>
      <c r="BH272" s="209">
        <f t="shared" si="67"/>
        <v>0</v>
      </c>
      <c r="BI272" s="209">
        <f t="shared" si="68"/>
        <v>0</v>
      </c>
      <c r="BJ272" s="14" t="s">
        <v>8</v>
      </c>
      <c r="BK272" s="209">
        <f t="shared" si="69"/>
        <v>0</v>
      </c>
      <c r="BL272" s="14" t="s">
        <v>138</v>
      </c>
      <c r="BM272" s="208" t="s">
        <v>578</v>
      </c>
    </row>
    <row r="273" spans="1:65" s="2" customFormat="1" ht="21.75" customHeight="1">
      <c r="A273" s="31"/>
      <c r="B273" s="32"/>
      <c r="C273" s="196" t="s">
        <v>579</v>
      </c>
      <c r="D273" s="196" t="s">
        <v>134</v>
      </c>
      <c r="E273" s="197" t="s">
        <v>580</v>
      </c>
      <c r="F273" s="198" t="s">
        <v>581</v>
      </c>
      <c r="G273" s="199" t="s">
        <v>152</v>
      </c>
      <c r="H273" s="200">
        <v>4.78</v>
      </c>
      <c r="I273" s="201"/>
      <c r="J273" s="202">
        <f t="shared" si="60"/>
        <v>0</v>
      </c>
      <c r="K273" s="203"/>
      <c r="L273" s="36"/>
      <c r="M273" s="204" t="s">
        <v>1</v>
      </c>
      <c r="N273" s="205" t="s">
        <v>42</v>
      </c>
      <c r="O273" s="68"/>
      <c r="P273" s="206">
        <f t="shared" si="61"/>
        <v>0</v>
      </c>
      <c r="Q273" s="206">
        <v>0.12949959999999999</v>
      </c>
      <c r="R273" s="206">
        <f t="shared" si="62"/>
        <v>0.61900808799999996</v>
      </c>
      <c r="S273" s="206">
        <v>0</v>
      </c>
      <c r="T273" s="207">
        <f t="shared" si="6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08" t="s">
        <v>138</v>
      </c>
      <c r="AT273" s="208" t="s">
        <v>134</v>
      </c>
      <c r="AU273" s="208" t="s">
        <v>84</v>
      </c>
      <c r="AY273" s="14" t="s">
        <v>132</v>
      </c>
      <c r="BE273" s="209">
        <f t="shared" si="64"/>
        <v>0</v>
      </c>
      <c r="BF273" s="209">
        <f t="shared" si="65"/>
        <v>0</v>
      </c>
      <c r="BG273" s="209">
        <f t="shared" si="66"/>
        <v>0</v>
      </c>
      <c r="BH273" s="209">
        <f t="shared" si="67"/>
        <v>0</v>
      </c>
      <c r="BI273" s="209">
        <f t="shared" si="68"/>
        <v>0</v>
      </c>
      <c r="BJ273" s="14" t="s">
        <v>8</v>
      </c>
      <c r="BK273" s="209">
        <f t="shared" si="69"/>
        <v>0</v>
      </c>
      <c r="BL273" s="14" t="s">
        <v>138</v>
      </c>
      <c r="BM273" s="208" t="s">
        <v>582</v>
      </c>
    </row>
    <row r="274" spans="1:65" s="2" customFormat="1" ht="16.5" customHeight="1">
      <c r="A274" s="31"/>
      <c r="B274" s="32"/>
      <c r="C274" s="210" t="s">
        <v>354</v>
      </c>
      <c r="D274" s="210" t="s">
        <v>214</v>
      </c>
      <c r="E274" s="211" t="s">
        <v>583</v>
      </c>
      <c r="F274" s="212" t="s">
        <v>584</v>
      </c>
      <c r="G274" s="213" t="s">
        <v>152</v>
      </c>
      <c r="H274" s="214">
        <v>2</v>
      </c>
      <c r="I274" s="215"/>
      <c r="J274" s="216">
        <f t="shared" si="60"/>
        <v>0</v>
      </c>
      <c r="K274" s="217"/>
      <c r="L274" s="218"/>
      <c r="M274" s="219" t="s">
        <v>1</v>
      </c>
      <c r="N274" s="220" t="s">
        <v>42</v>
      </c>
      <c r="O274" s="68"/>
      <c r="P274" s="206">
        <f t="shared" si="61"/>
        <v>0</v>
      </c>
      <c r="Q274" s="206">
        <v>4.8000000000000001E-2</v>
      </c>
      <c r="R274" s="206">
        <f t="shared" si="62"/>
        <v>9.6000000000000002E-2</v>
      </c>
      <c r="S274" s="206">
        <v>0</v>
      </c>
      <c r="T274" s="207">
        <f t="shared" si="6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08" t="s">
        <v>148</v>
      </c>
      <c r="AT274" s="208" t="s">
        <v>214</v>
      </c>
      <c r="AU274" s="208" t="s">
        <v>84</v>
      </c>
      <c r="AY274" s="14" t="s">
        <v>132</v>
      </c>
      <c r="BE274" s="209">
        <f t="shared" si="64"/>
        <v>0</v>
      </c>
      <c r="BF274" s="209">
        <f t="shared" si="65"/>
        <v>0</v>
      </c>
      <c r="BG274" s="209">
        <f t="shared" si="66"/>
        <v>0</v>
      </c>
      <c r="BH274" s="209">
        <f t="shared" si="67"/>
        <v>0</v>
      </c>
      <c r="BI274" s="209">
        <f t="shared" si="68"/>
        <v>0</v>
      </c>
      <c r="BJ274" s="14" t="s">
        <v>8</v>
      </c>
      <c r="BK274" s="209">
        <f t="shared" si="69"/>
        <v>0</v>
      </c>
      <c r="BL274" s="14" t="s">
        <v>138</v>
      </c>
      <c r="BM274" s="208" t="s">
        <v>585</v>
      </c>
    </row>
    <row r="275" spans="1:65" s="2" customFormat="1" ht="21.75" customHeight="1">
      <c r="A275" s="31"/>
      <c r="B275" s="32"/>
      <c r="C275" s="196" t="s">
        <v>586</v>
      </c>
      <c r="D275" s="196" t="s">
        <v>134</v>
      </c>
      <c r="E275" s="197" t="s">
        <v>587</v>
      </c>
      <c r="F275" s="198" t="s">
        <v>588</v>
      </c>
      <c r="G275" s="199" t="s">
        <v>156</v>
      </c>
      <c r="H275" s="200">
        <v>0.23</v>
      </c>
      <c r="I275" s="201"/>
      <c r="J275" s="202">
        <f t="shared" si="60"/>
        <v>0</v>
      </c>
      <c r="K275" s="203"/>
      <c r="L275" s="36"/>
      <c r="M275" s="204" t="s">
        <v>1</v>
      </c>
      <c r="N275" s="205" t="s">
        <v>42</v>
      </c>
      <c r="O275" s="68"/>
      <c r="P275" s="206">
        <f t="shared" si="61"/>
        <v>0</v>
      </c>
      <c r="Q275" s="206">
        <v>2.2667234999999999</v>
      </c>
      <c r="R275" s="206">
        <f t="shared" si="62"/>
        <v>0.52134640499999996</v>
      </c>
      <c r="S275" s="206">
        <v>0</v>
      </c>
      <c r="T275" s="207">
        <f t="shared" si="6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08" t="s">
        <v>138</v>
      </c>
      <c r="AT275" s="208" t="s">
        <v>134</v>
      </c>
      <c r="AU275" s="208" t="s">
        <v>84</v>
      </c>
      <c r="AY275" s="14" t="s">
        <v>132</v>
      </c>
      <c r="BE275" s="209">
        <f t="shared" si="64"/>
        <v>0</v>
      </c>
      <c r="BF275" s="209">
        <f t="shared" si="65"/>
        <v>0</v>
      </c>
      <c r="BG275" s="209">
        <f t="shared" si="66"/>
        <v>0</v>
      </c>
      <c r="BH275" s="209">
        <f t="shared" si="67"/>
        <v>0</v>
      </c>
      <c r="BI275" s="209">
        <f t="shared" si="68"/>
        <v>0</v>
      </c>
      <c r="BJ275" s="14" t="s">
        <v>8</v>
      </c>
      <c r="BK275" s="209">
        <f t="shared" si="69"/>
        <v>0</v>
      </c>
      <c r="BL275" s="14" t="s">
        <v>138</v>
      </c>
      <c r="BM275" s="208" t="s">
        <v>589</v>
      </c>
    </row>
    <row r="276" spans="1:65" s="2" customFormat="1" ht="21.75" customHeight="1">
      <c r="A276" s="31"/>
      <c r="B276" s="32"/>
      <c r="C276" s="196" t="s">
        <v>357</v>
      </c>
      <c r="D276" s="196" t="s">
        <v>134</v>
      </c>
      <c r="E276" s="197" t="s">
        <v>590</v>
      </c>
      <c r="F276" s="198" t="s">
        <v>591</v>
      </c>
      <c r="G276" s="199" t="s">
        <v>152</v>
      </c>
      <c r="H276" s="200">
        <v>3.8</v>
      </c>
      <c r="I276" s="201"/>
      <c r="J276" s="202">
        <f t="shared" si="60"/>
        <v>0</v>
      </c>
      <c r="K276" s="203"/>
      <c r="L276" s="36"/>
      <c r="M276" s="204" t="s">
        <v>1</v>
      </c>
      <c r="N276" s="205" t="s">
        <v>42</v>
      </c>
      <c r="O276" s="68"/>
      <c r="P276" s="206">
        <f t="shared" si="61"/>
        <v>0</v>
      </c>
      <c r="Q276" s="206">
        <v>0.29220869999999999</v>
      </c>
      <c r="R276" s="206">
        <f t="shared" si="62"/>
        <v>1.1103930599999998</v>
      </c>
      <c r="S276" s="206">
        <v>0</v>
      </c>
      <c r="T276" s="207">
        <f t="shared" si="6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08" t="s">
        <v>138</v>
      </c>
      <c r="AT276" s="208" t="s">
        <v>134</v>
      </c>
      <c r="AU276" s="208" t="s">
        <v>84</v>
      </c>
      <c r="AY276" s="14" t="s">
        <v>132</v>
      </c>
      <c r="BE276" s="209">
        <f t="shared" si="64"/>
        <v>0</v>
      </c>
      <c r="BF276" s="209">
        <f t="shared" si="65"/>
        <v>0</v>
      </c>
      <c r="BG276" s="209">
        <f t="shared" si="66"/>
        <v>0</v>
      </c>
      <c r="BH276" s="209">
        <f t="shared" si="67"/>
        <v>0</v>
      </c>
      <c r="BI276" s="209">
        <f t="shared" si="68"/>
        <v>0</v>
      </c>
      <c r="BJ276" s="14" t="s">
        <v>8</v>
      </c>
      <c r="BK276" s="209">
        <f t="shared" si="69"/>
        <v>0</v>
      </c>
      <c r="BL276" s="14" t="s">
        <v>138</v>
      </c>
      <c r="BM276" s="208" t="s">
        <v>592</v>
      </c>
    </row>
    <row r="277" spans="1:65" s="2" customFormat="1" ht="21.75" customHeight="1">
      <c r="A277" s="31"/>
      <c r="B277" s="32"/>
      <c r="C277" s="210" t="s">
        <v>593</v>
      </c>
      <c r="D277" s="210" t="s">
        <v>214</v>
      </c>
      <c r="E277" s="211" t="s">
        <v>594</v>
      </c>
      <c r="F277" s="212" t="s">
        <v>595</v>
      </c>
      <c r="G277" s="213" t="s">
        <v>152</v>
      </c>
      <c r="H277" s="214">
        <v>4</v>
      </c>
      <c r="I277" s="215"/>
      <c r="J277" s="216">
        <f t="shared" si="60"/>
        <v>0</v>
      </c>
      <c r="K277" s="217"/>
      <c r="L277" s="218"/>
      <c r="M277" s="219" t="s">
        <v>1</v>
      </c>
      <c r="N277" s="220" t="s">
        <v>42</v>
      </c>
      <c r="O277" s="68"/>
      <c r="P277" s="206">
        <f t="shared" si="61"/>
        <v>0</v>
      </c>
      <c r="Q277" s="206">
        <v>1.5599999999999999E-2</v>
      </c>
      <c r="R277" s="206">
        <f t="shared" si="62"/>
        <v>6.2399999999999997E-2</v>
      </c>
      <c r="S277" s="206">
        <v>0</v>
      </c>
      <c r="T277" s="207">
        <f t="shared" si="6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08" t="s">
        <v>148</v>
      </c>
      <c r="AT277" s="208" t="s">
        <v>214</v>
      </c>
      <c r="AU277" s="208" t="s">
        <v>84</v>
      </c>
      <c r="AY277" s="14" t="s">
        <v>132</v>
      </c>
      <c r="BE277" s="209">
        <f t="shared" si="64"/>
        <v>0</v>
      </c>
      <c r="BF277" s="209">
        <f t="shared" si="65"/>
        <v>0</v>
      </c>
      <c r="BG277" s="209">
        <f t="shared" si="66"/>
        <v>0</v>
      </c>
      <c r="BH277" s="209">
        <f t="shared" si="67"/>
        <v>0</v>
      </c>
      <c r="BI277" s="209">
        <f t="shared" si="68"/>
        <v>0</v>
      </c>
      <c r="BJ277" s="14" t="s">
        <v>8</v>
      </c>
      <c r="BK277" s="209">
        <f t="shared" si="69"/>
        <v>0</v>
      </c>
      <c r="BL277" s="14" t="s">
        <v>138</v>
      </c>
      <c r="BM277" s="208" t="s">
        <v>596</v>
      </c>
    </row>
    <row r="278" spans="1:65" s="2" customFormat="1" ht="21.75" customHeight="1">
      <c r="A278" s="31"/>
      <c r="B278" s="32"/>
      <c r="C278" s="210" t="s">
        <v>361</v>
      </c>
      <c r="D278" s="210" t="s">
        <v>214</v>
      </c>
      <c r="E278" s="211" t="s">
        <v>597</v>
      </c>
      <c r="F278" s="212" t="s">
        <v>598</v>
      </c>
      <c r="G278" s="213" t="s">
        <v>152</v>
      </c>
      <c r="H278" s="214">
        <v>8</v>
      </c>
      <c r="I278" s="215"/>
      <c r="J278" s="216">
        <f t="shared" si="60"/>
        <v>0</v>
      </c>
      <c r="K278" s="217"/>
      <c r="L278" s="218"/>
      <c r="M278" s="219" t="s">
        <v>1</v>
      </c>
      <c r="N278" s="220" t="s">
        <v>42</v>
      </c>
      <c r="O278" s="68"/>
      <c r="P278" s="206">
        <f t="shared" si="61"/>
        <v>0</v>
      </c>
      <c r="Q278" s="206">
        <v>7.4000000000000003E-3</v>
      </c>
      <c r="R278" s="206">
        <f t="shared" si="62"/>
        <v>5.9200000000000003E-2</v>
      </c>
      <c r="S278" s="206">
        <v>0</v>
      </c>
      <c r="T278" s="207">
        <f t="shared" si="6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08" t="s">
        <v>148</v>
      </c>
      <c r="AT278" s="208" t="s">
        <v>214</v>
      </c>
      <c r="AU278" s="208" t="s">
        <v>84</v>
      </c>
      <c r="AY278" s="14" t="s">
        <v>132</v>
      </c>
      <c r="BE278" s="209">
        <f t="shared" si="64"/>
        <v>0</v>
      </c>
      <c r="BF278" s="209">
        <f t="shared" si="65"/>
        <v>0</v>
      </c>
      <c r="BG278" s="209">
        <f t="shared" si="66"/>
        <v>0</v>
      </c>
      <c r="BH278" s="209">
        <f t="shared" si="67"/>
        <v>0</v>
      </c>
      <c r="BI278" s="209">
        <f t="shared" si="68"/>
        <v>0</v>
      </c>
      <c r="BJ278" s="14" t="s">
        <v>8</v>
      </c>
      <c r="BK278" s="209">
        <f t="shared" si="69"/>
        <v>0</v>
      </c>
      <c r="BL278" s="14" t="s">
        <v>138</v>
      </c>
      <c r="BM278" s="208" t="s">
        <v>599</v>
      </c>
    </row>
    <row r="279" spans="1:65" s="2" customFormat="1" ht="21.75" customHeight="1">
      <c r="A279" s="31"/>
      <c r="B279" s="32"/>
      <c r="C279" s="210" t="s">
        <v>600</v>
      </c>
      <c r="D279" s="210" t="s">
        <v>214</v>
      </c>
      <c r="E279" s="211" t="s">
        <v>601</v>
      </c>
      <c r="F279" s="212" t="s">
        <v>602</v>
      </c>
      <c r="G279" s="213" t="s">
        <v>144</v>
      </c>
      <c r="H279" s="214">
        <v>4</v>
      </c>
      <c r="I279" s="215"/>
      <c r="J279" s="216">
        <f t="shared" si="60"/>
        <v>0</v>
      </c>
      <c r="K279" s="217"/>
      <c r="L279" s="218"/>
      <c r="M279" s="219" t="s">
        <v>1</v>
      </c>
      <c r="N279" s="220" t="s">
        <v>42</v>
      </c>
      <c r="O279" s="68"/>
      <c r="P279" s="206">
        <f t="shared" si="61"/>
        <v>0</v>
      </c>
      <c r="Q279" s="206">
        <v>1.3500000000000001E-3</v>
      </c>
      <c r="R279" s="206">
        <f t="shared" si="62"/>
        <v>5.4000000000000003E-3</v>
      </c>
      <c r="S279" s="206">
        <v>0</v>
      </c>
      <c r="T279" s="207">
        <f t="shared" si="6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08" t="s">
        <v>148</v>
      </c>
      <c r="AT279" s="208" t="s">
        <v>214</v>
      </c>
      <c r="AU279" s="208" t="s">
        <v>84</v>
      </c>
      <c r="AY279" s="14" t="s">
        <v>132</v>
      </c>
      <c r="BE279" s="209">
        <f t="shared" si="64"/>
        <v>0</v>
      </c>
      <c r="BF279" s="209">
        <f t="shared" si="65"/>
        <v>0</v>
      </c>
      <c r="BG279" s="209">
        <f t="shared" si="66"/>
        <v>0</v>
      </c>
      <c r="BH279" s="209">
        <f t="shared" si="67"/>
        <v>0</v>
      </c>
      <c r="BI279" s="209">
        <f t="shared" si="68"/>
        <v>0</v>
      </c>
      <c r="BJ279" s="14" t="s">
        <v>8</v>
      </c>
      <c r="BK279" s="209">
        <f t="shared" si="69"/>
        <v>0</v>
      </c>
      <c r="BL279" s="14" t="s">
        <v>138</v>
      </c>
      <c r="BM279" s="208" t="s">
        <v>603</v>
      </c>
    </row>
    <row r="280" spans="1:65" s="2" customFormat="1" ht="16.5" customHeight="1">
      <c r="A280" s="31"/>
      <c r="B280" s="32"/>
      <c r="C280" s="210" t="s">
        <v>364</v>
      </c>
      <c r="D280" s="210" t="s">
        <v>214</v>
      </c>
      <c r="E280" s="211" t="s">
        <v>604</v>
      </c>
      <c r="F280" s="212" t="s">
        <v>605</v>
      </c>
      <c r="G280" s="213" t="s">
        <v>144</v>
      </c>
      <c r="H280" s="214">
        <v>2</v>
      </c>
      <c r="I280" s="215"/>
      <c r="J280" s="216">
        <f t="shared" si="60"/>
        <v>0</v>
      </c>
      <c r="K280" s="217"/>
      <c r="L280" s="218"/>
      <c r="M280" s="219" t="s">
        <v>1</v>
      </c>
      <c r="N280" s="220" t="s">
        <v>42</v>
      </c>
      <c r="O280" s="68"/>
      <c r="P280" s="206">
        <f t="shared" si="61"/>
        <v>0</v>
      </c>
      <c r="Q280" s="206">
        <v>8.0000000000000007E-5</v>
      </c>
      <c r="R280" s="206">
        <f t="shared" si="62"/>
        <v>1.6000000000000001E-4</v>
      </c>
      <c r="S280" s="206">
        <v>0</v>
      </c>
      <c r="T280" s="207">
        <f t="shared" si="6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08" t="s">
        <v>148</v>
      </c>
      <c r="AT280" s="208" t="s">
        <v>214</v>
      </c>
      <c r="AU280" s="208" t="s">
        <v>84</v>
      </c>
      <c r="AY280" s="14" t="s">
        <v>132</v>
      </c>
      <c r="BE280" s="209">
        <f t="shared" si="64"/>
        <v>0</v>
      </c>
      <c r="BF280" s="209">
        <f t="shared" si="65"/>
        <v>0</v>
      </c>
      <c r="BG280" s="209">
        <f t="shared" si="66"/>
        <v>0</v>
      </c>
      <c r="BH280" s="209">
        <f t="shared" si="67"/>
        <v>0</v>
      </c>
      <c r="BI280" s="209">
        <f t="shared" si="68"/>
        <v>0</v>
      </c>
      <c r="BJ280" s="14" t="s">
        <v>8</v>
      </c>
      <c r="BK280" s="209">
        <f t="shared" si="69"/>
        <v>0</v>
      </c>
      <c r="BL280" s="14" t="s">
        <v>138</v>
      </c>
      <c r="BM280" s="208" t="s">
        <v>606</v>
      </c>
    </row>
    <row r="281" spans="1:65" s="2" customFormat="1" ht="21.75" customHeight="1">
      <c r="A281" s="31"/>
      <c r="B281" s="32"/>
      <c r="C281" s="196" t="s">
        <v>607</v>
      </c>
      <c r="D281" s="196" t="s">
        <v>134</v>
      </c>
      <c r="E281" s="197" t="s">
        <v>608</v>
      </c>
      <c r="F281" s="198" t="s">
        <v>609</v>
      </c>
      <c r="G281" s="199" t="s">
        <v>152</v>
      </c>
      <c r="H281" s="200">
        <v>6.6</v>
      </c>
      <c r="I281" s="201"/>
      <c r="J281" s="202">
        <f t="shared" si="60"/>
        <v>0</v>
      </c>
      <c r="K281" s="203"/>
      <c r="L281" s="36"/>
      <c r="M281" s="204" t="s">
        <v>1</v>
      </c>
      <c r="N281" s="205" t="s">
        <v>42</v>
      </c>
      <c r="O281" s="68"/>
      <c r="P281" s="206">
        <f t="shared" si="61"/>
        <v>0</v>
      </c>
      <c r="Q281" s="206">
        <v>0.1180808</v>
      </c>
      <c r="R281" s="206">
        <f t="shared" si="62"/>
        <v>0.77933327999999991</v>
      </c>
      <c r="S281" s="206">
        <v>0</v>
      </c>
      <c r="T281" s="207">
        <f t="shared" si="6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08" t="s">
        <v>138</v>
      </c>
      <c r="AT281" s="208" t="s">
        <v>134</v>
      </c>
      <c r="AU281" s="208" t="s">
        <v>84</v>
      </c>
      <c r="AY281" s="14" t="s">
        <v>132</v>
      </c>
      <c r="BE281" s="209">
        <f t="shared" si="64"/>
        <v>0</v>
      </c>
      <c r="BF281" s="209">
        <f t="shared" si="65"/>
        <v>0</v>
      </c>
      <c r="BG281" s="209">
        <f t="shared" si="66"/>
        <v>0</v>
      </c>
      <c r="BH281" s="209">
        <f t="shared" si="67"/>
        <v>0</v>
      </c>
      <c r="BI281" s="209">
        <f t="shared" si="68"/>
        <v>0</v>
      </c>
      <c r="BJ281" s="14" t="s">
        <v>8</v>
      </c>
      <c r="BK281" s="209">
        <f t="shared" si="69"/>
        <v>0</v>
      </c>
      <c r="BL281" s="14" t="s">
        <v>138</v>
      </c>
      <c r="BM281" s="208" t="s">
        <v>610</v>
      </c>
    </row>
    <row r="282" spans="1:65" s="2" customFormat="1" ht="21.75" customHeight="1">
      <c r="A282" s="31"/>
      <c r="B282" s="32"/>
      <c r="C282" s="210" t="s">
        <v>371</v>
      </c>
      <c r="D282" s="210" t="s">
        <v>214</v>
      </c>
      <c r="E282" s="211" t="s">
        <v>611</v>
      </c>
      <c r="F282" s="212" t="s">
        <v>612</v>
      </c>
      <c r="G282" s="213" t="s">
        <v>144</v>
      </c>
      <c r="H282" s="214">
        <v>24</v>
      </c>
      <c r="I282" s="215"/>
      <c r="J282" s="216">
        <f t="shared" si="60"/>
        <v>0</v>
      </c>
      <c r="K282" s="217"/>
      <c r="L282" s="218"/>
      <c r="M282" s="219" t="s">
        <v>1</v>
      </c>
      <c r="N282" s="220" t="s">
        <v>42</v>
      </c>
      <c r="O282" s="68"/>
      <c r="P282" s="206">
        <f t="shared" si="61"/>
        <v>0</v>
      </c>
      <c r="Q282" s="206">
        <v>9.4999999999999998E-3</v>
      </c>
      <c r="R282" s="206">
        <f t="shared" si="62"/>
        <v>0.22799999999999998</v>
      </c>
      <c r="S282" s="206">
        <v>0</v>
      </c>
      <c r="T282" s="207">
        <f t="shared" si="6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08" t="s">
        <v>148</v>
      </c>
      <c r="AT282" s="208" t="s">
        <v>214</v>
      </c>
      <c r="AU282" s="208" t="s">
        <v>84</v>
      </c>
      <c r="AY282" s="14" t="s">
        <v>132</v>
      </c>
      <c r="BE282" s="209">
        <f t="shared" si="64"/>
        <v>0</v>
      </c>
      <c r="BF282" s="209">
        <f t="shared" si="65"/>
        <v>0</v>
      </c>
      <c r="BG282" s="209">
        <f t="shared" si="66"/>
        <v>0</v>
      </c>
      <c r="BH282" s="209">
        <f t="shared" si="67"/>
        <v>0</v>
      </c>
      <c r="BI282" s="209">
        <f t="shared" si="68"/>
        <v>0</v>
      </c>
      <c r="BJ282" s="14" t="s">
        <v>8</v>
      </c>
      <c r="BK282" s="209">
        <f t="shared" si="69"/>
        <v>0</v>
      </c>
      <c r="BL282" s="14" t="s">
        <v>138</v>
      </c>
      <c r="BM282" s="208" t="s">
        <v>613</v>
      </c>
    </row>
    <row r="283" spans="1:65" s="12" customFormat="1" ht="22.9" customHeight="1">
      <c r="B283" s="180"/>
      <c r="C283" s="181"/>
      <c r="D283" s="182" t="s">
        <v>76</v>
      </c>
      <c r="E283" s="194" t="s">
        <v>306</v>
      </c>
      <c r="F283" s="194" t="s">
        <v>614</v>
      </c>
      <c r="G283" s="181"/>
      <c r="H283" s="181"/>
      <c r="I283" s="184"/>
      <c r="J283" s="195">
        <f>BK283</f>
        <v>0</v>
      </c>
      <c r="K283" s="181"/>
      <c r="L283" s="186"/>
      <c r="M283" s="187"/>
      <c r="N283" s="188"/>
      <c r="O283" s="188"/>
      <c r="P283" s="189">
        <f>SUM(P284:P291)</f>
        <v>0</v>
      </c>
      <c r="Q283" s="188"/>
      <c r="R283" s="189">
        <f>SUM(R284:R291)</f>
        <v>1.5053805315200004</v>
      </c>
      <c r="S283" s="188"/>
      <c r="T283" s="190">
        <f>SUM(T284:T291)</f>
        <v>44.874200000000002</v>
      </c>
      <c r="AR283" s="191" t="s">
        <v>8</v>
      </c>
      <c r="AT283" s="192" t="s">
        <v>76</v>
      </c>
      <c r="AU283" s="192" t="s">
        <v>8</v>
      </c>
      <c r="AY283" s="191" t="s">
        <v>132</v>
      </c>
      <c r="BK283" s="193">
        <f>SUM(BK284:BK291)</f>
        <v>0</v>
      </c>
    </row>
    <row r="284" spans="1:65" s="2" customFormat="1" ht="21.75" customHeight="1">
      <c r="A284" s="31"/>
      <c r="B284" s="32"/>
      <c r="C284" s="196" t="s">
        <v>615</v>
      </c>
      <c r="D284" s="196" t="s">
        <v>134</v>
      </c>
      <c r="E284" s="197" t="s">
        <v>616</v>
      </c>
      <c r="F284" s="198" t="s">
        <v>617</v>
      </c>
      <c r="G284" s="199" t="s">
        <v>156</v>
      </c>
      <c r="H284" s="200">
        <v>4.5999999999999996</v>
      </c>
      <c r="I284" s="201"/>
      <c r="J284" s="202">
        <f t="shared" ref="J284:J291" si="70">ROUND(I284*H284,0)</f>
        <v>0</v>
      </c>
      <c r="K284" s="203"/>
      <c r="L284" s="36"/>
      <c r="M284" s="204" t="s">
        <v>1</v>
      </c>
      <c r="N284" s="205" t="s">
        <v>42</v>
      </c>
      <c r="O284" s="68"/>
      <c r="P284" s="206">
        <f t="shared" ref="P284:P291" si="71">O284*H284</f>
        <v>0</v>
      </c>
      <c r="Q284" s="206">
        <v>0</v>
      </c>
      <c r="R284" s="206">
        <f t="shared" ref="R284:R291" si="72">Q284*H284</f>
        <v>0</v>
      </c>
      <c r="S284" s="206">
        <v>0.80800000000000005</v>
      </c>
      <c r="T284" s="207">
        <f t="shared" ref="T284:T291" si="73">S284*H284</f>
        <v>3.7168000000000001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08" t="s">
        <v>138</v>
      </c>
      <c r="AT284" s="208" t="s">
        <v>134</v>
      </c>
      <c r="AU284" s="208" t="s">
        <v>84</v>
      </c>
      <c r="AY284" s="14" t="s">
        <v>132</v>
      </c>
      <c r="BE284" s="209">
        <f t="shared" ref="BE284:BE291" si="74">IF(N284="základní",J284,0)</f>
        <v>0</v>
      </c>
      <c r="BF284" s="209">
        <f t="shared" ref="BF284:BF291" si="75">IF(N284="snížená",J284,0)</f>
        <v>0</v>
      </c>
      <c r="BG284" s="209">
        <f t="shared" ref="BG284:BG291" si="76">IF(N284="zákl. přenesená",J284,0)</f>
        <v>0</v>
      </c>
      <c r="BH284" s="209">
        <f t="shared" ref="BH284:BH291" si="77">IF(N284="sníž. přenesená",J284,0)</f>
        <v>0</v>
      </c>
      <c r="BI284" s="209">
        <f t="shared" ref="BI284:BI291" si="78">IF(N284="nulová",J284,0)</f>
        <v>0</v>
      </c>
      <c r="BJ284" s="14" t="s">
        <v>8</v>
      </c>
      <c r="BK284" s="209">
        <f t="shared" ref="BK284:BK291" si="79">ROUND(I284*H284,0)</f>
        <v>0</v>
      </c>
      <c r="BL284" s="14" t="s">
        <v>138</v>
      </c>
      <c r="BM284" s="208" t="s">
        <v>618</v>
      </c>
    </row>
    <row r="285" spans="1:65" s="2" customFormat="1" ht="16.5" customHeight="1">
      <c r="A285" s="31"/>
      <c r="B285" s="32"/>
      <c r="C285" s="196" t="s">
        <v>375</v>
      </c>
      <c r="D285" s="196" t="s">
        <v>134</v>
      </c>
      <c r="E285" s="197" t="s">
        <v>619</v>
      </c>
      <c r="F285" s="198" t="s">
        <v>620</v>
      </c>
      <c r="G285" s="199" t="s">
        <v>156</v>
      </c>
      <c r="H285" s="200">
        <v>0.75</v>
      </c>
      <c r="I285" s="201"/>
      <c r="J285" s="202">
        <f t="shared" si="70"/>
        <v>0</v>
      </c>
      <c r="K285" s="203"/>
      <c r="L285" s="36"/>
      <c r="M285" s="204" t="s">
        <v>1</v>
      </c>
      <c r="N285" s="205" t="s">
        <v>42</v>
      </c>
      <c r="O285" s="68"/>
      <c r="P285" s="206">
        <f t="shared" si="71"/>
        <v>0</v>
      </c>
      <c r="Q285" s="206">
        <v>0.12</v>
      </c>
      <c r="R285" s="206">
        <f t="shared" si="72"/>
        <v>0.09</v>
      </c>
      <c r="S285" s="206">
        <v>2.2000000000000002</v>
      </c>
      <c r="T285" s="207">
        <f t="shared" si="73"/>
        <v>1.6500000000000001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08" t="s">
        <v>138</v>
      </c>
      <c r="AT285" s="208" t="s">
        <v>134</v>
      </c>
      <c r="AU285" s="208" t="s">
        <v>84</v>
      </c>
      <c r="AY285" s="14" t="s">
        <v>132</v>
      </c>
      <c r="BE285" s="209">
        <f t="shared" si="74"/>
        <v>0</v>
      </c>
      <c r="BF285" s="209">
        <f t="shared" si="75"/>
        <v>0</v>
      </c>
      <c r="BG285" s="209">
        <f t="shared" si="76"/>
        <v>0</v>
      </c>
      <c r="BH285" s="209">
        <f t="shared" si="77"/>
        <v>0</v>
      </c>
      <c r="BI285" s="209">
        <f t="shared" si="78"/>
        <v>0</v>
      </c>
      <c r="BJ285" s="14" t="s">
        <v>8</v>
      </c>
      <c r="BK285" s="209">
        <f t="shared" si="79"/>
        <v>0</v>
      </c>
      <c r="BL285" s="14" t="s">
        <v>138</v>
      </c>
      <c r="BM285" s="208" t="s">
        <v>621</v>
      </c>
    </row>
    <row r="286" spans="1:65" s="2" customFormat="1" ht="16.5" customHeight="1">
      <c r="A286" s="31"/>
      <c r="B286" s="32"/>
      <c r="C286" s="196" t="s">
        <v>622</v>
      </c>
      <c r="D286" s="196" t="s">
        <v>134</v>
      </c>
      <c r="E286" s="197" t="s">
        <v>623</v>
      </c>
      <c r="F286" s="198" t="s">
        <v>624</v>
      </c>
      <c r="G286" s="199" t="s">
        <v>156</v>
      </c>
      <c r="H286" s="200">
        <v>11.41</v>
      </c>
      <c r="I286" s="201"/>
      <c r="J286" s="202">
        <f t="shared" si="70"/>
        <v>0</v>
      </c>
      <c r="K286" s="203"/>
      <c r="L286" s="36"/>
      <c r="M286" s="204" t="s">
        <v>1</v>
      </c>
      <c r="N286" s="205" t="s">
        <v>42</v>
      </c>
      <c r="O286" s="68"/>
      <c r="P286" s="206">
        <f t="shared" si="71"/>
        <v>0</v>
      </c>
      <c r="Q286" s="206">
        <v>0.121711072</v>
      </c>
      <c r="R286" s="206">
        <f t="shared" si="72"/>
        <v>1.38872333152</v>
      </c>
      <c r="S286" s="206">
        <v>2.4</v>
      </c>
      <c r="T286" s="207">
        <f t="shared" si="73"/>
        <v>27.384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08" t="s">
        <v>138</v>
      </c>
      <c r="AT286" s="208" t="s">
        <v>134</v>
      </c>
      <c r="AU286" s="208" t="s">
        <v>84</v>
      </c>
      <c r="AY286" s="14" t="s">
        <v>132</v>
      </c>
      <c r="BE286" s="209">
        <f t="shared" si="74"/>
        <v>0</v>
      </c>
      <c r="BF286" s="209">
        <f t="shared" si="75"/>
        <v>0</v>
      </c>
      <c r="BG286" s="209">
        <f t="shared" si="76"/>
        <v>0</v>
      </c>
      <c r="BH286" s="209">
        <f t="shared" si="77"/>
        <v>0</v>
      </c>
      <c r="BI286" s="209">
        <f t="shared" si="78"/>
        <v>0</v>
      </c>
      <c r="BJ286" s="14" t="s">
        <v>8</v>
      </c>
      <c r="BK286" s="209">
        <f t="shared" si="79"/>
        <v>0</v>
      </c>
      <c r="BL286" s="14" t="s">
        <v>138</v>
      </c>
      <c r="BM286" s="208" t="s">
        <v>625</v>
      </c>
    </row>
    <row r="287" spans="1:65" s="2" customFormat="1" ht="21.75" customHeight="1">
      <c r="A287" s="31"/>
      <c r="B287" s="32"/>
      <c r="C287" s="196" t="s">
        <v>379</v>
      </c>
      <c r="D287" s="196" t="s">
        <v>134</v>
      </c>
      <c r="E287" s="197" t="s">
        <v>626</v>
      </c>
      <c r="F287" s="198" t="s">
        <v>627</v>
      </c>
      <c r="G287" s="199" t="s">
        <v>137</v>
      </c>
      <c r="H287" s="200">
        <v>28.91</v>
      </c>
      <c r="I287" s="201"/>
      <c r="J287" s="202">
        <f t="shared" si="70"/>
        <v>0</v>
      </c>
      <c r="K287" s="203"/>
      <c r="L287" s="36"/>
      <c r="M287" s="204" t="s">
        <v>1</v>
      </c>
      <c r="N287" s="205" t="s">
        <v>42</v>
      </c>
      <c r="O287" s="68"/>
      <c r="P287" s="206">
        <f t="shared" si="71"/>
        <v>0</v>
      </c>
      <c r="Q287" s="206">
        <v>0</v>
      </c>
      <c r="R287" s="206">
        <f t="shared" si="72"/>
        <v>0</v>
      </c>
      <c r="S287" s="206">
        <v>0.09</v>
      </c>
      <c r="T287" s="207">
        <f t="shared" si="73"/>
        <v>2.6019000000000001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08" t="s">
        <v>138</v>
      </c>
      <c r="AT287" s="208" t="s">
        <v>134</v>
      </c>
      <c r="AU287" s="208" t="s">
        <v>84</v>
      </c>
      <c r="AY287" s="14" t="s">
        <v>132</v>
      </c>
      <c r="BE287" s="209">
        <f t="shared" si="74"/>
        <v>0</v>
      </c>
      <c r="BF287" s="209">
        <f t="shared" si="75"/>
        <v>0</v>
      </c>
      <c r="BG287" s="209">
        <f t="shared" si="76"/>
        <v>0</v>
      </c>
      <c r="BH287" s="209">
        <f t="shared" si="77"/>
        <v>0</v>
      </c>
      <c r="BI287" s="209">
        <f t="shared" si="78"/>
        <v>0</v>
      </c>
      <c r="BJ287" s="14" t="s">
        <v>8</v>
      </c>
      <c r="BK287" s="209">
        <f t="shared" si="79"/>
        <v>0</v>
      </c>
      <c r="BL287" s="14" t="s">
        <v>138</v>
      </c>
      <c r="BM287" s="208" t="s">
        <v>628</v>
      </c>
    </row>
    <row r="288" spans="1:65" s="2" customFormat="1" ht="21.75" customHeight="1">
      <c r="A288" s="31"/>
      <c r="B288" s="32"/>
      <c r="C288" s="196" t="s">
        <v>629</v>
      </c>
      <c r="D288" s="196" t="s">
        <v>134</v>
      </c>
      <c r="E288" s="197" t="s">
        <v>630</v>
      </c>
      <c r="F288" s="198" t="s">
        <v>631</v>
      </c>
      <c r="G288" s="199" t="s">
        <v>229</v>
      </c>
      <c r="H288" s="200">
        <v>3433.5</v>
      </c>
      <c r="I288" s="201"/>
      <c r="J288" s="202">
        <f t="shared" si="70"/>
        <v>0</v>
      </c>
      <c r="K288" s="203"/>
      <c r="L288" s="36"/>
      <c r="M288" s="204" t="s">
        <v>1</v>
      </c>
      <c r="N288" s="205" t="s">
        <v>42</v>
      </c>
      <c r="O288" s="68"/>
      <c r="P288" s="206">
        <f t="shared" si="71"/>
        <v>0</v>
      </c>
      <c r="Q288" s="206">
        <v>0</v>
      </c>
      <c r="R288" s="206">
        <f t="shared" si="72"/>
        <v>0</v>
      </c>
      <c r="S288" s="206">
        <v>1E-3</v>
      </c>
      <c r="T288" s="207">
        <f t="shared" si="73"/>
        <v>3.4335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208" t="s">
        <v>138</v>
      </c>
      <c r="AT288" s="208" t="s">
        <v>134</v>
      </c>
      <c r="AU288" s="208" t="s">
        <v>84</v>
      </c>
      <c r="AY288" s="14" t="s">
        <v>132</v>
      </c>
      <c r="BE288" s="209">
        <f t="shared" si="74"/>
        <v>0</v>
      </c>
      <c r="BF288" s="209">
        <f t="shared" si="75"/>
        <v>0</v>
      </c>
      <c r="BG288" s="209">
        <f t="shared" si="76"/>
        <v>0</v>
      </c>
      <c r="BH288" s="209">
        <f t="shared" si="77"/>
        <v>0</v>
      </c>
      <c r="BI288" s="209">
        <f t="shared" si="78"/>
        <v>0</v>
      </c>
      <c r="BJ288" s="14" t="s">
        <v>8</v>
      </c>
      <c r="BK288" s="209">
        <f t="shared" si="79"/>
        <v>0</v>
      </c>
      <c r="BL288" s="14" t="s">
        <v>138</v>
      </c>
      <c r="BM288" s="208" t="s">
        <v>632</v>
      </c>
    </row>
    <row r="289" spans="1:65" s="2" customFormat="1" ht="16.5" customHeight="1">
      <c r="A289" s="31"/>
      <c r="B289" s="32"/>
      <c r="C289" s="196" t="s">
        <v>383</v>
      </c>
      <c r="D289" s="196" t="s">
        <v>134</v>
      </c>
      <c r="E289" s="197" t="s">
        <v>633</v>
      </c>
      <c r="F289" s="198" t="s">
        <v>634</v>
      </c>
      <c r="G289" s="199" t="s">
        <v>152</v>
      </c>
      <c r="H289" s="200">
        <v>90</v>
      </c>
      <c r="I289" s="201"/>
      <c r="J289" s="202">
        <f t="shared" si="70"/>
        <v>0</v>
      </c>
      <c r="K289" s="203"/>
      <c r="L289" s="36"/>
      <c r="M289" s="204" t="s">
        <v>1</v>
      </c>
      <c r="N289" s="205" t="s">
        <v>42</v>
      </c>
      <c r="O289" s="68"/>
      <c r="P289" s="206">
        <f t="shared" si="71"/>
        <v>0</v>
      </c>
      <c r="Q289" s="206">
        <v>8.3599999999999999E-5</v>
      </c>
      <c r="R289" s="206">
        <f t="shared" si="72"/>
        <v>7.5240000000000003E-3</v>
      </c>
      <c r="S289" s="206">
        <v>1.7999999999999999E-2</v>
      </c>
      <c r="T289" s="207">
        <f t="shared" si="73"/>
        <v>1.6199999999999999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08" t="s">
        <v>138</v>
      </c>
      <c r="AT289" s="208" t="s">
        <v>134</v>
      </c>
      <c r="AU289" s="208" t="s">
        <v>84</v>
      </c>
      <c r="AY289" s="14" t="s">
        <v>132</v>
      </c>
      <c r="BE289" s="209">
        <f t="shared" si="74"/>
        <v>0</v>
      </c>
      <c r="BF289" s="209">
        <f t="shared" si="75"/>
        <v>0</v>
      </c>
      <c r="BG289" s="209">
        <f t="shared" si="76"/>
        <v>0</v>
      </c>
      <c r="BH289" s="209">
        <f t="shared" si="77"/>
        <v>0</v>
      </c>
      <c r="BI289" s="209">
        <f t="shared" si="78"/>
        <v>0</v>
      </c>
      <c r="BJ289" s="14" t="s">
        <v>8</v>
      </c>
      <c r="BK289" s="209">
        <f t="shared" si="79"/>
        <v>0</v>
      </c>
      <c r="BL289" s="14" t="s">
        <v>138</v>
      </c>
      <c r="BM289" s="208" t="s">
        <v>635</v>
      </c>
    </row>
    <row r="290" spans="1:65" s="2" customFormat="1" ht="21.75" customHeight="1">
      <c r="A290" s="31"/>
      <c r="B290" s="32"/>
      <c r="C290" s="196" t="s">
        <v>636</v>
      </c>
      <c r="D290" s="196" t="s">
        <v>134</v>
      </c>
      <c r="E290" s="197" t="s">
        <v>637</v>
      </c>
      <c r="F290" s="198" t="s">
        <v>638</v>
      </c>
      <c r="G290" s="199" t="s">
        <v>144</v>
      </c>
      <c r="H290" s="200">
        <v>2</v>
      </c>
      <c r="I290" s="201"/>
      <c r="J290" s="202">
        <f t="shared" si="70"/>
        <v>0</v>
      </c>
      <c r="K290" s="203"/>
      <c r="L290" s="36"/>
      <c r="M290" s="204" t="s">
        <v>1</v>
      </c>
      <c r="N290" s="205" t="s">
        <v>42</v>
      </c>
      <c r="O290" s="68"/>
      <c r="P290" s="206">
        <f t="shared" si="71"/>
        <v>0</v>
      </c>
      <c r="Q290" s="206">
        <v>8.7000000000000001E-4</v>
      </c>
      <c r="R290" s="206">
        <f t="shared" si="72"/>
        <v>1.74E-3</v>
      </c>
      <c r="S290" s="206">
        <v>0.81799999999999995</v>
      </c>
      <c r="T290" s="207">
        <f t="shared" si="73"/>
        <v>1.6359999999999999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08" t="s">
        <v>138</v>
      </c>
      <c r="AT290" s="208" t="s">
        <v>134</v>
      </c>
      <c r="AU290" s="208" t="s">
        <v>84</v>
      </c>
      <c r="AY290" s="14" t="s">
        <v>132</v>
      </c>
      <c r="BE290" s="209">
        <f t="shared" si="74"/>
        <v>0</v>
      </c>
      <c r="BF290" s="209">
        <f t="shared" si="75"/>
        <v>0</v>
      </c>
      <c r="BG290" s="209">
        <f t="shared" si="76"/>
        <v>0</v>
      </c>
      <c r="BH290" s="209">
        <f t="shared" si="77"/>
        <v>0</v>
      </c>
      <c r="BI290" s="209">
        <f t="shared" si="78"/>
        <v>0</v>
      </c>
      <c r="BJ290" s="14" t="s">
        <v>8</v>
      </c>
      <c r="BK290" s="209">
        <f t="shared" si="79"/>
        <v>0</v>
      </c>
      <c r="BL290" s="14" t="s">
        <v>138</v>
      </c>
      <c r="BM290" s="208" t="s">
        <v>639</v>
      </c>
    </row>
    <row r="291" spans="1:65" s="2" customFormat="1" ht="16.5" customHeight="1">
      <c r="A291" s="31"/>
      <c r="B291" s="32"/>
      <c r="C291" s="196" t="s">
        <v>640</v>
      </c>
      <c r="D291" s="196" t="s">
        <v>134</v>
      </c>
      <c r="E291" s="197" t="s">
        <v>641</v>
      </c>
      <c r="F291" s="198" t="s">
        <v>642</v>
      </c>
      <c r="G291" s="199" t="s">
        <v>137</v>
      </c>
      <c r="H291" s="200">
        <v>47.2</v>
      </c>
      <c r="I291" s="201"/>
      <c r="J291" s="202">
        <f t="shared" si="70"/>
        <v>0</v>
      </c>
      <c r="K291" s="203"/>
      <c r="L291" s="36"/>
      <c r="M291" s="204" t="s">
        <v>1</v>
      </c>
      <c r="N291" s="205" t="s">
        <v>42</v>
      </c>
      <c r="O291" s="68"/>
      <c r="P291" s="206">
        <f t="shared" si="71"/>
        <v>0</v>
      </c>
      <c r="Q291" s="206">
        <v>3.6850000000000001E-4</v>
      </c>
      <c r="R291" s="206">
        <f t="shared" si="72"/>
        <v>1.7393200000000001E-2</v>
      </c>
      <c r="S291" s="206">
        <v>0.06</v>
      </c>
      <c r="T291" s="207">
        <f t="shared" si="73"/>
        <v>2.8319999999999999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08" t="s">
        <v>138</v>
      </c>
      <c r="AT291" s="208" t="s">
        <v>134</v>
      </c>
      <c r="AU291" s="208" t="s">
        <v>84</v>
      </c>
      <c r="AY291" s="14" t="s">
        <v>132</v>
      </c>
      <c r="BE291" s="209">
        <f t="shared" si="74"/>
        <v>0</v>
      </c>
      <c r="BF291" s="209">
        <f t="shared" si="75"/>
        <v>0</v>
      </c>
      <c r="BG291" s="209">
        <f t="shared" si="76"/>
        <v>0</v>
      </c>
      <c r="BH291" s="209">
        <f t="shared" si="77"/>
        <v>0</v>
      </c>
      <c r="BI291" s="209">
        <f t="shared" si="78"/>
        <v>0</v>
      </c>
      <c r="BJ291" s="14" t="s">
        <v>8</v>
      </c>
      <c r="BK291" s="209">
        <f t="shared" si="79"/>
        <v>0</v>
      </c>
      <c r="BL291" s="14" t="s">
        <v>138</v>
      </c>
      <c r="BM291" s="208" t="s">
        <v>643</v>
      </c>
    </row>
    <row r="292" spans="1:65" s="12" customFormat="1" ht="22.9" customHeight="1">
      <c r="B292" s="180"/>
      <c r="C292" s="181"/>
      <c r="D292" s="182" t="s">
        <v>76</v>
      </c>
      <c r="E292" s="194" t="s">
        <v>644</v>
      </c>
      <c r="F292" s="194" t="s">
        <v>645</v>
      </c>
      <c r="G292" s="181"/>
      <c r="H292" s="181"/>
      <c r="I292" s="184"/>
      <c r="J292" s="195">
        <f>BK292</f>
        <v>0</v>
      </c>
      <c r="K292" s="181"/>
      <c r="L292" s="186"/>
      <c r="M292" s="187"/>
      <c r="N292" s="188"/>
      <c r="O292" s="188"/>
      <c r="P292" s="189">
        <f>SUM(P293:P297)</f>
        <v>0</v>
      </c>
      <c r="Q292" s="188"/>
      <c r="R292" s="189">
        <f>SUM(R293:R297)</f>
        <v>0</v>
      </c>
      <c r="S292" s="188"/>
      <c r="T292" s="190">
        <f>SUM(T293:T297)</f>
        <v>0</v>
      </c>
      <c r="AR292" s="191" t="s">
        <v>8</v>
      </c>
      <c r="AT292" s="192" t="s">
        <v>76</v>
      </c>
      <c r="AU292" s="192" t="s">
        <v>8</v>
      </c>
      <c r="AY292" s="191" t="s">
        <v>132</v>
      </c>
      <c r="BK292" s="193">
        <f>SUM(BK293:BK297)</f>
        <v>0</v>
      </c>
    </row>
    <row r="293" spans="1:65" s="2" customFormat="1" ht="21.75" customHeight="1">
      <c r="A293" s="31"/>
      <c r="B293" s="32"/>
      <c r="C293" s="196" t="s">
        <v>646</v>
      </c>
      <c r="D293" s="196" t="s">
        <v>134</v>
      </c>
      <c r="E293" s="197" t="s">
        <v>647</v>
      </c>
      <c r="F293" s="198" t="s">
        <v>648</v>
      </c>
      <c r="G293" s="199" t="s">
        <v>202</v>
      </c>
      <c r="H293" s="200">
        <v>31.635999999999999</v>
      </c>
      <c r="I293" s="201"/>
      <c r="J293" s="202">
        <f>ROUND(I293*H293,0)</f>
        <v>0</v>
      </c>
      <c r="K293" s="203"/>
      <c r="L293" s="36"/>
      <c r="M293" s="204" t="s">
        <v>1</v>
      </c>
      <c r="N293" s="205" t="s">
        <v>42</v>
      </c>
      <c r="O293" s="68"/>
      <c r="P293" s="206">
        <f>O293*H293</f>
        <v>0</v>
      </c>
      <c r="Q293" s="206">
        <v>0</v>
      </c>
      <c r="R293" s="206">
        <f>Q293*H293</f>
        <v>0</v>
      </c>
      <c r="S293" s="206">
        <v>0</v>
      </c>
      <c r="T293" s="207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08" t="s">
        <v>138</v>
      </c>
      <c r="AT293" s="208" t="s">
        <v>134</v>
      </c>
      <c r="AU293" s="208" t="s">
        <v>84</v>
      </c>
      <c r="AY293" s="14" t="s">
        <v>132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14" t="s">
        <v>8</v>
      </c>
      <c r="BK293" s="209">
        <f>ROUND(I293*H293,0)</f>
        <v>0</v>
      </c>
      <c r="BL293" s="14" t="s">
        <v>138</v>
      </c>
      <c r="BM293" s="208" t="s">
        <v>649</v>
      </c>
    </row>
    <row r="294" spans="1:65" s="2" customFormat="1" ht="16.5" customHeight="1">
      <c r="A294" s="31"/>
      <c r="B294" s="32"/>
      <c r="C294" s="196" t="s">
        <v>650</v>
      </c>
      <c r="D294" s="196" t="s">
        <v>134</v>
      </c>
      <c r="E294" s="197" t="s">
        <v>651</v>
      </c>
      <c r="F294" s="198" t="s">
        <v>652</v>
      </c>
      <c r="G294" s="199" t="s">
        <v>202</v>
      </c>
      <c r="H294" s="200">
        <v>284.72399999999999</v>
      </c>
      <c r="I294" s="201"/>
      <c r="J294" s="202">
        <f>ROUND(I294*H294,0)</f>
        <v>0</v>
      </c>
      <c r="K294" s="203"/>
      <c r="L294" s="36"/>
      <c r="M294" s="204" t="s">
        <v>1</v>
      </c>
      <c r="N294" s="205" t="s">
        <v>42</v>
      </c>
      <c r="O294" s="68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08" t="s">
        <v>138</v>
      </c>
      <c r="AT294" s="208" t="s">
        <v>134</v>
      </c>
      <c r="AU294" s="208" t="s">
        <v>84</v>
      </c>
      <c r="AY294" s="14" t="s">
        <v>132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4" t="s">
        <v>8</v>
      </c>
      <c r="BK294" s="209">
        <f>ROUND(I294*H294,0)</f>
        <v>0</v>
      </c>
      <c r="BL294" s="14" t="s">
        <v>138</v>
      </c>
      <c r="BM294" s="208" t="s">
        <v>653</v>
      </c>
    </row>
    <row r="295" spans="1:65" s="2" customFormat="1" ht="21.75" customHeight="1">
      <c r="A295" s="31"/>
      <c r="B295" s="32"/>
      <c r="C295" s="196" t="s">
        <v>654</v>
      </c>
      <c r="D295" s="196" t="s">
        <v>134</v>
      </c>
      <c r="E295" s="197" t="s">
        <v>655</v>
      </c>
      <c r="F295" s="198" t="s">
        <v>656</v>
      </c>
      <c r="G295" s="199" t="s">
        <v>202</v>
      </c>
      <c r="H295" s="200">
        <v>18.379000000000001</v>
      </c>
      <c r="I295" s="201"/>
      <c r="J295" s="202">
        <f>ROUND(I295*H295,0)</f>
        <v>0</v>
      </c>
      <c r="K295" s="203"/>
      <c r="L295" s="36"/>
      <c r="M295" s="204" t="s">
        <v>1</v>
      </c>
      <c r="N295" s="205" t="s">
        <v>42</v>
      </c>
      <c r="O295" s="68"/>
      <c r="P295" s="206">
        <f>O295*H295</f>
        <v>0</v>
      </c>
      <c r="Q295" s="206">
        <v>0</v>
      </c>
      <c r="R295" s="206">
        <f>Q295*H295</f>
        <v>0</v>
      </c>
      <c r="S295" s="206">
        <v>0</v>
      </c>
      <c r="T295" s="207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08" t="s">
        <v>138</v>
      </c>
      <c r="AT295" s="208" t="s">
        <v>134</v>
      </c>
      <c r="AU295" s="208" t="s">
        <v>84</v>
      </c>
      <c r="AY295" s="14" t="s">
        <v>132</v>
      </c>
      <c r="BE295" s="209">
        <f>IF(N295="základní",J295,0)</f>
        <v>0</v>
      </c>
      <c r="BF295" s="209">
        <f>IF(N295="snížená",J295,0)</f>
        <v>0</v>
      </c>
      <c r="BG295" s="209">
        <f>IF(N295="zákl. přenesená",J295,0)</f>
        <v>0</v>
      </c>
      <c r="BH295" s="209">
        <f>IF(N295="sníž. přenesená",J295,0)</f>
        <v>0</v>
      </c>
      <c r="BI295" s="209">
        <f>IF(N295="nulová",J295,0)</f>
        <v>0</v>
      </c>
      <c r="BJ295" s="14" t="s">
        <v>8</v>
      </c>
      <c r="BK295" s="209">
        <f>ROUND(I295*H295,0)</f>
        <v>0</v>
      </c>
      <c r="BL295" s="14" t="s">
        <v>138</v>
      </c>
      <c r="BM295" s="208" t="s">
        <v>657</v>
      </c>
    </row>
    <row r="296" spans="1:65" s="2" customFormat="1" ht="21.75" customHeight="1">
      <c r="A296" s="31"/>
      <c r="B296" s="32"/>
      <c r="C296" s="196" t="s">
        <v>393</v>
      </c>
      <c r="D296" s="196" t="s">
        <v>134</v>
      </c>
      <c r="E296" s="197" t="s">
        <v>658</v>
      </c>
      <c r="F296" s="198" t="s">
        <v>659</v>
      </c>
      <c r="G296" s="199" t="s">
        <v>202</v>
      </c>
      <c r="H296" s="200">
        <v>73.516000000000005</v>
      </c>
      <c r="I296" s="201"/>
      <c r="J296" s="202">
        <f>ROUND(I296*H296,0)</f>
        <v>0</v>
      </c>
      <c r="K296" s="203"/>
      <c r="L296" s="36"/>
      <c r="M296" s="204" t="s">
        <v>1</v>
      </c>
      <c r="N296" s="205" t="s">
        <v>42</v>
      </c>
      <c r="O296" s="68"/>
      <c r="P296" s="206">
        <f>O296*H296</f>
        <v>0</v>
      </c>
      <c r="Q296" s="206">
        <v>0</v>
      </c>
      <c r="R296" s="206">
        <f>Q296*H296</f>
        <v>0</v>
      </c>
      <c r="S296" s="206">
        <v>0</v>
      </c>
      <c r="T296" s="207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208" t="s">
        <v>138</v>
      </c>
      <c r="AT296" s="208" t="s">
        <v>134</v>
      </c>
      <c r="AU296" s="208" t="s">
        <v>84</v>
      </c>
      <c r="AY296" s="14" t="s">
        <v>132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14" t="s">
        <v>8</v>
      </c>
      <c r="BK296" s="209">
        <f>ROUND(I296*H296,0)</f>
        <v>0</v>
      </c>
      <c r="BL296" s="14" t="s">
        <v>138</v>
      </c>
      <c r="BM296" s="208" t="s">
        <v>660</v>
      </c>
    </row>
    <row r="297" spans="1:65" s="2" customFormat="1" ht="21.75" customHeight="1">
      <c r="A297" s="31"/>
      <c r="B297" s="32"/>
      <c r="C297" s="196" t="s">
        <v>661</v>
      </c>
      <c r="D297" s="196" t="s">
        <v>134</v>
      </c>
      <c r="E297" s="197" t="s">
        <v>662</v>
      </c>
      <c r="F297" s="198" t="s">
        <v>663</v>
      </c>
      <c r="G297" s="199" t="s">
        <v>202</v>
      </c>
      <c r="H297" s="200">
        <v>46.581000000000003</v>
      </c>
      <c r="I297" s="201"/>
      <c r="J297" s="202">
        <f>ROUND(I297*H297,0)</f>
        <v>0</v>
      </c>
      <c r="K297" s="203"/>
      <c r="L297" s="36"/>
      <c r="M297" s="204" t="s">
        <v>1</v>
      </c>
      <c r="N297" s="205" t="s">
        <v>42</v>
      </c>
      <c r="O297" s="68"/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7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208" t="s">
        <v>138</v>
      </c>
      <c r="AT297" s="208" t="s">
        <v>134</v>
      </c>
      <c r="AU297" s="208" t="s">
        <v>84</v>
      </c>
      <c r="AY297" s="14" t="s">
        <v>132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4" t="s">
        <v>8</v>
      </c>
      <c r="BK297" s="209">
        <f>ROUND(I297*H297,0)</f>
        <v>0</v>
      </c>
      <c r="BL297" s="14" t="s">
        <v>138</v>
      </c>
      <c r="BM297" s="208" t="s">
        <v>664</v>
      </c>
    </row>
    <row r="298" spans="1:65" s="12" customFormat="1" ht="22.9" customHeight="1">
      <c r="B298" s="180"/>
      <c r="C298" s="181"/>
      <c r="D298" s="182" t="s">
        <v>76</v>
      </c>
      <c r="E298" s="194" t="s">
        <v>665</v>
      </c>
      <c r="F298" s="194" t="s">
        <v>666</v>
      </c>
      <c r="G298" s="181"/>
      <c r="H298" s="181"/>
      <c r="I298" s="184"/>
      <c r="J298" s="195">
        <f>BK298</f>
        <v>0</v>
      </c>
      <c r="K298" s="181"/>
      <c r="L298" s="186"/>
      <c r="M298" s="187"/>
      <c r="N298" s="188"/>
      <c r="O298" s="188"/>
      <c r="P298" s="189">
        <f>SUM(P299:P301)</f>
        <v>0</v>
      </c>
      <c r="Q298" s="188"/>
      <c r="R298" s="189">
        <f>SUM(R299:R301)</f>
        <v>0</v>
      </c>
      <c r="S298" s="188"/>
      <c r="T298" s="190">
        <f>SUM(T299:T301)</f>
        <v>0</v>
      </c>
      <c r="AR298" s="191" t="s">
        <v>8</v>
      </c>
      <c r="AT298" s="192" t="s">
        <v>76</v>
      </c>
      <c r="AU298" s="192" t="s">
        <v>8</v>
      </c>
      <c r="AY298" s="191" t="s">
        <v>132</v>
      </c>
      <c r="BK298" s="193">
        <f>SUM(BK299:BK301)</f>
        <v>0</v>
      </c>
    </row>
    <row r="299" spans="1:65" s="2" customFormat="1" ht="21.75" customHeight="1">
      <c r="A299" s="31"/>
      <c r="B299" s="32"/>
      <c r="C299" s="196" t="s">
        <v>397</v>
      </c>
      <c r="D299" s="196" t="s">
        <v>134</v>
      </c>
      <c r="E299" s="197" t="s">
        <v>667</v>
      </c>
      <c r="F299" s="198" t="s">
        <v>668</v>
      </c>
      <c r="G299" s="199" t="s">
        <v>202</v>
      </c>
      <c r="H299" s="200">
        <v>332.60700000000003</v>
      </c>
      <c r="I299" s="201"/>
      <c r="J299" s="202">
        <f>ROUND(I299*H299,0)</f>
        <v>0</v>
      </c>
      <c r="K299" s="203"/>
      <c r="L299" s="36"/>
      <c r="M299" s="204" t="s">
        <v>1</v>
      </c>
      <c r="N299" s="205" t="s">
        <v>42</v>
      </c>
      <c r="O299" s="68"/>
      <c r="P299" s="206">
        <f>O299*H299</f>
        <v>0</v>
      </c>
      <c r="Q299" s="206">
        <v>0</v>
      </c>
      <c r="R299" s="206">
        <f>Q299*H299</f>
        <v>0</v>
      </c>
      <c r="S299" s="206">
        <v>0</v>
      </c>
      <c r="T299" s="207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08" t="s">
        <v>138</v>
      </c>
      <c r="AT299" s="208" t="s">
        <v>134</v>
      </c>
      <c r="AU299" s="208" t="s">
        <v>84</v>
      </c>
      <c r="AY299" s="14" t="s">
        <v>132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14" t="s">
        <v>8</v>
      </c>
      <c r="BK299" s="209">
        <f>ROUND(I299*H299,0)</f>
        <v>0</v>
      </c>
      <c r="BL299" s="14" t="s">
        <v>138</v>
      </c>
      <c r="BM299" s="208" t="s">
        <v>669</v>
      </c>
    </row>
    <row r="300" spans="1:65" s="2" customFormat="1" ht="21.75" customHeight="1">
      <c r="A300" s="31"/>
      <c r="B300" s="32"/>
      <c r="C300" s="196" t="s">
        <v>670</v>
      </c>
      <c r="D300" s="196" t="s">
        <v>134</v>
      </c>
      <c r="E300" s="197" t="s">
        <v>671</v>
      </c>
      <c r="F300" s="198" t="s">
        <v>672</v>
      </c>
      <c r="G300" s="199" t="s">
        <v>202</v>
      </c>
      <c r="H300" s="200">
        <v>332.60700000000003</v>
      </c>
      <c r="I300" s="201"/>
      <c r="J300" s="202">
        <f>ROUND(I300*H300,0)</f>
        <v>0</v>
      </c>
      <c r="K300" s="203"/>
      <c r="L300" s="36"/>
      <c r="M300" s="204" t="s">
        <v>1</v>
      </c>
      <c r="N300" s="205" t="s">
        <v>42</v>
      </c>
      <c r="O300" s="68"/>
      <c r="P300" s="206">
        <f>O300*H300</f>
        <v>0</v>
      </c>
      <c r="Q300" s="206">
        <v>0</v>
      </c>
      <c r="R300" s="206">
        <f>Q300*H300</f>
        <v>0</v>
      </c>
      <c r="S300" s="206">
        <v>0</v>
      </c>
      <c r="T300" s="207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208" t="s">
        <v>138</v>
      </c>
      <c r="AT300" s="208" t="s">
        <v>134</v>
      </c>
      <c r="AU300" s="208" t="s">
        <v>84</v>
      </c>
      <c r="AY300" s="14" t="s">
        <v>132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4" t="s">
        <v>8</v>
      </c>
      <c r="BK300" s="209">
        <f>ROUND(I300*H300,0)</f>
        <v>0</v>
      </c>
      <c r="BL300" s="14" t="s">
        <v>138</v>
      </c>
      <c r="BM300" s="208" t="s">
        <v>673</v>
      </c>
    </row>
    <row r="301" spans="1:65" s="2" customFormat="1" ht="21.75" customHeight="1">
      <c r="A301" s="31"/>
      <c r="B301" s="32"/>
      <c r="C301" s="196" t="s">
        <v>399</v>
      </c>
      <c r="D301" s="196" t="s">
        <v>134</v>
      </c>
      <c r="E301" s="197" t="s">
        <v>674</v>
      </c>
      <c r="F301" s="198" t="s">
        <v>675</v>
      </c>
      <c r="G301" s="199" t="s">
        <v>676</v>
      </c>
      <c r="H301" s="200">
        <v>1</v>
      </c>
      <c r="I301" s="201"/>
      <c r="J301" s="202">
        <f>ROUND(I301*H301,0)</f>
        <v>0</v>
      </c>
      <c r="K301" s="203"/>
      <c r="L301" s="36"/>
      <c r="M301" s="204" t="s">
        <v>1</v>
      </c>
      <c r="N301" s="205" t="s">
        <v>42</v>
      </c>
      <c r="O301" s="68"/>
      <c r="P301" s="206">
        <f>O301*H301</f>
        <v>0</v>
      </c>
      <c r="Q301" s="206">
        <v>0</v>
      </c>
      <c r="R301" s="206">
        <f>Q301*H301</f>
        <v>0</v>
      </c>
      <c r="S301" s="206">
        <v>0</v>
      </c>
      <c r="T301" s="207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08" t="s">
        <v>138</v>
      </c>
      <c r="AT301" s="208" t="s">
        <v>134</v>
      </c>
      <c r="AU301" s="208" t="s">
        <v>84</v>
      </c>
      <c r="AY301" s="14" t="s">
        <v>132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14" t="s">
        <v>8</v>
      </c>
      <c r="BK301" s="209">
        <f>ROUND(I301*H301,0)</f>
        <v>0</v>
      </c>
      <c r="BL301" s="14" t="s">
        <v>138</v>
      </c>
      <c r="BM301" s="208" t="s">
        <v>677</v>
      </c>
    </row>
    <row r="302" spans="1:65" s="12" customFormat="1" ht="25.9" customHeight="1">
      <c r="B302" s="180"/>
      <c r="C302" s="181"/>
      <c r="D302" s="182" t="s">
        <v>76</v>
      </c>
      <c r="E302" s="183" t="s">
        <v>678</v>
      </c>
      <c r="F302" s="183" t="s">
        <v>679</v>
      </c>
      <c r="G302" s="181"/>
      <c r="H302" s="181"/>
      <c r="I302" s="184"/>
      <c r="J302" s="185">
        <f>BK302</f>
        <v>0</v>
      </c>
      <c r="K302" s="181"/>
      <c r="L302" s="186"/>
      <c r="M302" s="187"/>
      <c r="N302" s="188"/>
      <c r="O302" s="188"/>
      <c r="P302" s="189">
        <f>P303+P309+P328+P334</f>
        <v>0</v>
      </c>
      <c r="Q302" s="188"/>
      <c r="R302" s="189">
        <f>R303+R309+R328+R334</f>
        <v>2.6226323999999996</v>
      </c>
      <c r="S302" s="188"/>
      <c r="T302" s="190">
        <f>T303+T309+T328+T334</f>
        <v>0</v>
      </c>
      <c r="AR302" s="191" t="s">
        <v>84</v>
      </c>
      <c r="AT302" s="192" t="s">
        <v>76</v>
      </c>
      <c r="AU302" s="192" t="s">
        <v>77</v>
      </c>
      <c r="AY302" s="191" t="s">
        <v>132</v>
      </c>
      <c r="BK302" s="193">
        <f>BK303+BK309+BK328+BK334</f>
        <v>0</v>
      </c>
    </row>
    <row r="303" spans="1:65" s="12" customFormat="1" ht="22.9" customHeight="1">
      <c r="B303" s="180"/>
      <c r="C303" s="181"/>
      <c r="D303" s="182" t="s">
        <v>76</v>
      </c>
      <c r="E303" s="194" t="s">
        <v>680</v>
      </c>
      <c r="F303" s="194" t="s">
        <v>681</v>
      </c>
      <c r="G303" s="181"/>
      <c r="H303" s="181"/>
      <c r="I303" s="184"/>
      <c r="J303" s="195">
        <f>BK303</f>
        <v>0</v>
      </c>
      <c r="K303" s="181"/>
      <c r="L303" s="186"/>
      <c r="M303" s="187"/>
      <c r="N303" s="188"/>
      <c r="O303" s="188"/>
      <c r="P303" s="189">
        <f>SUM(P304:P308)</f>
        <v>0</v>
      </c>
      <c r="Q303" s="188"/>
      <c r="R303" s="189">
        <f>SUM(R304:R308)</f>
        <v>0.05</v>
      </c>
      <c r="S303" s="188"/>
      <c r="T303" s="190">
        <f>SUM(T304:T308)</f>
        <v>0</v>
      </c>
      <c r="AR303" s="191" t="s">
        <v>84</v>
      </c>
      <c r="AT303" s="192" t="s">
        <v>76</v>
      </c>
      <c r="AU303" s="192" t="s">
        <v>8</v>
      </c>
      <c r="AY303" s="191" t="s">
        <v>132</v>
      </c>
      <c r="BK303" s="193">
        <f>SUM(BK304:BK308)</f>
        <v>0</v>
      </c>
    </row>
    <row r="304" spans="1:65" s="2" customFormat="1" ht="21.75" customHeight="1">
      <c r="A304" s="31"/>
      <c r="B304" s="32"/>
      <c r="C304" s="196" t="s">
        <v>682</v>
      </c>
      <c r="D304" s="196" t="s">
        <v>134</v>
      </c>
      <c r="E304" s="197" t="s">
        <v>683</v>
      </c>
      <c r="F304" s="198" t="s">
        <v>684</v>
      </c>
      <c r="G304" s="199" t="s">
        <v>137</v>
      </c>
      <c r="H304" s="200">
        <v>25.37</v>
      </c>
      <c r="I304" s="201"/>
      <c r="J304" s="202">
        <f>ROUND(I304*H304,0)</f>
        <v>0</v>
      </c>
      <c r="K304" s="203"/>
      <c r="L304" s="36"/>
      <c r="M304" s="204" t="s">
        <v>1</v>
      </c>
      <c r="N304" s="205" t="s">
        <v>42</v>
      </c>
      <c r="O304" s="68"/>
      <c r="P304" s="206">
        <f>O304*H304</f>
        <v>0</v>
      </c>
      <c r="Q304" s="206">
        <v>0</v>
      </c>
      <c r="R304" s="206">
        <f>Q304*H304</f>
        <v>0</v>
      </c>
      <c r="S304" s="206">
        <v>0</v>
      </c>
      <c r="T304" s="207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08" t="s">
        <v>138</v>
      </c>
      <c r="AT304" s="208" t="s">
        <v>134</v>
      </c>
      <c r="AU304" s="208" t="s">
        <v>84</v>
      </c>
      <c r="AY304" s="14" t="s">
        <v>132</v>
      </c>
      <c r="BE304" s="209">
        <f>IF(N304="základní",J304,0)</f>
        <v>0</v>
      </c>
      <c r="BF304" s="209">
        <f>IF(N304="snížená",J304,0)</f>
        <v>0</v>
      </c>
      <c r="BG304" s="209">
        <f>IF(N304="zákl. přenesená",J304,0)</f>
        <v>0</v>
      </c>
      <c r="BH304" s="209">
        <f>IF(N304="sníž. přenesená",J304,0)</f>
        <v>0</v>
      </c>
      <c r="BI304" s="209">
        <f>IF(N304="nulová",J304,0)</f>
        <v>0</v>
      </c>
      <c r="BJ304" s="14" t="s">
        <v>8</v>
      </c>
      <c r="BK304" s="209">
        <f>ROUND(I304*H304,0)</f>
        <v>0</v>
      </c>
      <c r="BL304" s="14" t="s">
        <v>138</v>
      </c>
      <c r="BM304" s="208" t="s">
        <v>685</v>
      </c>
    </row>
    <row r="305" spans="1:65" s="2" customFormat="1" ht="16.5" customHeight="1">
      <c r="A305" s="31"/>
      <c r="B305" s="32"/>
      <c r="C305" s="210" t="s">
        <v>403</v>
      </c>
      <c r="D305" s="210" t="s">
        <v>214</v>
      </c>
      <c r="E305" s="211" t="s">
        <v>686</v>
      </c>
      <c r="F305" s="212" t="s">
        <v>687</v>
      </c>
      <c r="G305" s="213" t="s">
        <v>202</v>
      </c>
      <c r="H305" s="214">
        <v>0.01</v>
      </c>
      <c r="I305" s="215"/>
      <c r="J305" s="216">
        <f>ROUND(I305*H305,0)</f>
        <v>0</v>
      </c>
      <c r="K305" s="217"/>
      <c r="L305" s="218"/>
      <c r="M305" s="219" t="s">
        <v>1</v>
      </c>
      <c r="N305" s="220" t="s">
        <v>42</v>
      </c>
      <c r="O305" s="68"/>
      <c r="P305" s="206">
        <f>O305*H305</f>
        <v>0</v>
      </c>
      <c r="Q305" s="206">
        <v>1</v>
      </c>
      <c r="R305" s="206">
        <f>Q305*H305</f>
        <v>0.01</v>
      </c>
      <c r="S305" s="206">
        <v>0</v>
      </c>
      <c r="T305" s="207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208" t="s">
        <v>148</v>
      </c>
      <c r="AT305" s="208" t="s">
        <v>214</v>
      </c>
      <c r="AU305" s="208" t="s">
        <v>84</v>
      </c>
      <c r="AY305" s="14" t="s">
        <v>132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14" t="s">
        <v>8</v>
      </c>
      <c r="BK305" s="209">
        <f>ROUND(I305*H305,0)</f>
        <v>0</v>
      </c>
      <c r="BL305" s="14" t="s">
        <v>138</v>
      </c>
      <c r="BM305" s="208" t="s">
        <v>688</v>
      </c>
    </row>
    <row r="306" spans="1:65" s="2" customFormat="1" ht="21.75" customHeight="1">
      <c r="A306" s="31"/>
      <c r="B306" s="32"/>
      <c r="C306" s="196" t="s">
        <v>689</v>
      </c>
      <c r="D306" s="196" t="s">
        <v>134</v>
      </c>
      <c r="E306" s="197" t="s">
        <v>690</v>
      </c>
      <c r="F306" s="198" t="s">
        <v>691</v>
      </c>
      <c r="G306" s="199" t="s">
        <v>137</v>
      </c>
      <c r="H306" s="200">
        <v>50.74</v>
      </c>
      <c r="I306" s="201"/>
      <c r="J306" s="202">
        <f>ROUND(I306*H306,0)</f>
        <v>0</v>
      </c>
      <c r="K306" s="203"/>
      <c r="L306" s="36"/>
      <c r="M306" s="204" t="s">
        <v>1</v>
      </c>
      <c r="N306" s="205" t="s">
        <v>42</v>
      </c>
      <c r="O306" s="68"/>
      <c r="P306" s="206">
        <f>O306*H306</f>
        <v>0</v>
      </c>
      <c r="Q306" s="206">
        <v>0</v>
      </c>
      <c r="R306" s="206">
        <f>Q306*H306</f>
        <v>0</v>
      </c>
      <c r="S306" s="206">
        <v>0</v>
      </c>
      <c r="T306" s="207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208" t="s">
        <v>138</v>
      </c>
      <c r="AT306" s="208" t="s">
        <v>134</v>
      </c>
      <c r="AU306" s="208" t="s">
        <v>84</v>
      </c>
      <c r="AY306" s="14" t="s">
        <v>132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14" t="s">
        <v>8</v>
      </c>
      <c r="BK306" s="209">
        <f>ROUND(I306*H306,0)</f>
        <v>0</v>
      </c>
      <c r="BL306" s="14" t="s">
        <v>138</v>
      </c>
      <c r="BM306" s="208" t="s">
        <v>692</v>
      </c>
    </row>
    <row r="307" spans="1:65" s="2" customFormat="1" ht="16.5" customHeight="1">
      <c r="A307" s="31"/>
      <c r="B307" s="32"/>
      <c r="C307" s="210" t="s">
        <v>406</v>
      </c>
      <c r="D307" s="210" t="s">
        <v>214</v>
      </c>
      <c r="E307" s="211" t="s">
        <v>693</v>
      </c>
      <c r="F307" s="212" t="s">
        <v>694</v>
      </c>
      <c r="G307" s="213" t="s">
        <v>202</v>
      </c>
      <c r="H307" s="214">
        <v>0.04</v>
      </c>
      <c r="I307" s="215"/>
      <c r="J307" s="216">
        <f>ROUND(I307*H307,0)</f>
        <v>0</v>
      </c>
      <c r="K307" s="217"/>
      <c r="L307" s="218"/>
      <c r="M307" s="219" t="s">
        <v>1</v>
      </c>
      <c r="N307" s="220" t="s">
        <v>42</v>
      </c>
      <c r="O307" s="68"/>
      <c r="P307" s="206">
        <f>O307*H307</f>
        <v>0</v>
      </c>
      <c r="Q307" s="206">
        <v>1</v>
      </c>
      <c r="R307" s="206">
        <f>Q307*H307</f>
        <v>0.04</v>
      </c>
      <c r="S307" s="206">
        <v>0</v>
      </c>
      <c r="T307" s="207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08" t="s">
        <v>148</v>
      </c>
      <c r="AT307" s="208" t="s">
        <v>214</v>
      </c>
      <c r="AU307" s="208" t="s">
        <v>84</v>
      </c>
      <c r="AY307" s="14" t="s">
        <v>132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14" t="s">
        <v>8</v>
      </c>
      <c r="BK307" s="209">
        <f>ROUND(I307*H307,0)</f>
        <v>0</v>
      </c>
      <c r="BL307" s="14" t="s">
        <v>138</v>
      </c>
      <c r="BM307" s="208" t="s">
        <v>695</v>
      </c>
    </row>
    <row r="308" spans="1:65" s="2" customFormat="1" ht="21.75" customHeight="1">
      <c r="A308" s="31"/>
      <c r="B308" s="32"/>
      <c r="C308" s="196" t="s">
        <v>696</v>
      </c>
      <c r="D308" s="196" t="s">
        <v>134</v>
      </c>
      <c r="E308" s="197" t="s">
        <v>697</v>
      </c>
      <c r="F308" s="198" t="s">
        <v>698</v>
      </c>
      <c r="G308" s="199" t="s">
        <v>202</v>
      </c>
      <c r="H308" s="200">
        <v>6.3E-2</v>
      </c>
      <c r="I308" s="201"/>
      <c r="J308" s="202">
        <f>ROUND(I308*H308,0)</f>
        <v>0</v>
      </c>
      <c r="K308" s="203"/>
      <c r="L308" s="36"/>
      <c r="M308" s="204" t="s">
        <v>1</v>
      </c>
      <c r="N308" s="205" t="s">
        <v>42</v>
      </c>
      <c r="O308" s="68"/>
      <c r="P308" s="206">
        <f>O308*H308</f>
        <v>0</v>
      </c>
      <c r="Q308" s="206">
        <v>0</v>
      </c>
      <c r="R308" s="206">
        <f>Q308*H308</f>
        <v>0</v>
      </c>
      <c r="S308" s="206">
        <v>0</v>
      </c>
      <c r="T308" s="207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208" t="s">
        <v>138</v>
      </c>
      <c r="AT308" s="208" t="s">
        <v>134</v>
      </c>
      <c r="AU308" s="208" t="s">
        <v>84</v>
      </c>
      <c r="AY308" s="14" t="s">
        <v>132</v>
      </c>
      <c r="BE308" s="209">
        <f>IF(N308="základní",J308,0)</f>
        <v>0</v>
      </c>
      <c r="BF308" s="209">
        <f>IF(N308="snížená",J308,0)</f>
        <v>0</v>
      </c>
      <c r="BG308" s="209">
        <f>IF(N308="zákl. přenesená",J308,0)</f>
        <v>0</v>
      </c>
      <c r="BH308" s="209">
        <f>IF(N308="sníž. přenesená",J308,0)</f>
        <v>0</v>
      </c>
      <c r="BI308" s="209">
        <f>IF(N308="nulová",J308,0)</f>
        <v>0</v>
      </c>
      <c r="BJ308" s="14" t="s">
        <v>8</v>
      </c>
      <c r="BK308" s="209">
        <f>ROUND(I308*H308,0)</f>
        <v>0</v>
      </c>
      <c r="BL308" s="14" t="s">
        <v>138</v>
      </c>
      <c r="BM308" s="208" t="s">
        <v>699</v>
      </c>
    </row>
    <row r="309" spans="1:65" s="12" customFormat="1" ht="22.9" customHeight="1">
      <c r="B309" s="180"/>
      <c r="C309" s="181"/>
      <c r="D309" s="182" t="s">
        <v>76</v>
      </c>
      <c r="E309" s="194" t="s">
        <v>700</v>
      </c>
      <c r="F309" s="194" t="s">
        <v>701</v>
      </c>
      <c r="G309" s="181"/>
      <c r="H309" s="181"/>
      <c r="I309" s="184"/>
      <c r="J309" s="195">
        <f>BK309</f>
        <v>0</v>
      </c>
      <c r="K309" s="181"/>
      <c r="L309" s="186"/>
      <c r="M309" s="187"/>
      <c r="N309" s="188"/>
      <c r="O309" s="188"/>
      <c r="P309" s="189">
        <f>SUM(P310:P327)</f>
        <v>0</v>
      </c>
      <c r="Q309" s="188"/>
      <c r="R309" s="189">
        <f>SUM(R310:R327)</f>
        <v>0.1779</v>
      </c>
      <c r="S309" s="188"/>
      <c r="T309" s="190">
        <f>SUM(T310:T327)</f>
        <v>0</v>
      </c>
      <c r="AR309" s="191" t="s">
        <v>84</v>
      </c>
      <c r="AT309" s="192" t="s">
        <v>76</v>
      </c>
      <c r="AU309" s="192" t="s">
        <v>8</v>
      </c>
      <c r="AY309" s="191" t="s">
        <v>132</v>
      </c>
      <c r="BK309" s="193">
        <f>SUM(BK310:BK327)</f>
        <v>0</v>
      </c>
    </row>
    <row r="310" spans="1:65" s="2" customFormat="1" ht="21.75" customHeight="1">
      <c r="A310" s="31"/>
      <c r="B310" s="32"/>
      <c r="C310" s="196" t="s">
        <v>410</v>
      </c>
      <c r="D310" s="196" t="s">
        <v>134</v>
      </c>
      <c r="E310" s="197" t="s">
        <v>702</v>
      </c>
      <c r="F310" s="198" t="s">
        <v>703</v>
      </c>
      <c r="G310" s="199" t="s">
        <v>152</v>
      </c>
      <c r="H310" s="200">
        <v>30</v>
      </c>
      <c r="I310" s="201"/>
      <c r="J310" s="202">
        <f t="shared" ref="J310:J327" si="80">ROUND(I310*H310,0)</f>
        <v>0</v>
      </c>
      <c r="K310" s="203"/>
      <c r="L310" s="36"/>
      <c r="M310" s="204" t="s">
        <v>1</v>
      </c>
      <c r="N310" s="205" t="s">
        <v>42</v>
      </c>
      <c r="O310" s="68"/>
      <c r="P310" s="206">
        <f t="shared" ref="P310:P327" si="81">O310*H310</f>
        <v>0</v>
      </c>
      <c r="Q310" s="206">
        <v>0</v>
      </c>
      <c r="R310" s="206">
        <f t="shared" ref="R310:R327" si="82">Q310*H310</f>
        <v>0</v>
      </c>
      <c r="S310" s="206">
        <v>0</v>
      </c>
      <c r="T310" s="207">
        <f t="shared" ref="T310:T327" si="83"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208" t="s">
        <v>164</v>
      </c>
      <c r="AT310" s="208" t="s">
        <v>134</v>
      </c>
      <c r="AU310" s="208" t="s">
        <v>84</v>
      </c>
      <c r="AY310" s="14" t="s">
        <v>132</v>
      </c>
      <c r="BE310" s="209">
        <f t="shared" ref="BE310:BE327" si="84">IF(N310="základní",J310,0)</f>
        <v>0</v>
      </c>
      <c r="BF310" s="209">
        <f t="shared" ref="BF310:BF327" si="85">IF(N310="snížená",J310,0)</f>
        <v>0</v>
      </c>
      <c r="BG310" s="209">
        <f t="shared" ref="BG310:BG327" si="86">IF(N310="zákl. přenesená",J310,0)</f>
        <v>0</v>
      </c>
      <c r="BH310" s="209">
        <f t="shared" ref="BH310:BH327" si="87">IF(N310="sníž. přenesená",J310,0)</f>
        <v>0</v>
      </c>
      <c r="BI310" s="209">
        <f t="shared" ref="BI310:BI327" si="88">IF(N310="nulová",J310,0)</f>
        <v>0</v>
      </c>
      <c r="BJ310" s="14" t="s">
        <v>8</v>
      </c>
      <c r="BK310" s="209">
        <f t="shared" ref="BK310:BK327" si="89">ROUND(I310*H310,0)</f>
        <v>0</v>
      </c>
      <c r="BL310" s="14" t="s">
        <v>164</v>
      </c>
      <c r="BM310" s="208" t="s">
        <v>704</v>
      </c>
    </row>
    <row r="311" spans="1:65" s="2" customFormat="1" ht="16.5" customHeight="1">
      <c r="A311" s="31"/>
      <c r="B311" s="32"/>
      <c r="C311" s="210" t="s">
        <v>705</v>
      </c>
      <c r="D311" s="210" t="s">
        <v>214</v>
      </c>
      <c r="E311" s="211" t="s">
        <v>706</v>
      </c>
      <c r="F311" s="212" t="s">
        <v>707</v>
      </c>
      <c r="G311" s="213" t="s">
        <v>152</v>
      </c>
      <c r="H311" s="214">
        <v>30</v>
      </c>
      <c r="I311" s="215"/>
      <c r="J311" s="216">
        <f t="shared" si="80"/>
        <v>0</v>
      </c>
      <c r="K311" s="217"/>
      <c r="L311" s="218"/>
      <c r="M311" s="219" t="s">
        <v>1</v>
      </c>
      <c r="N311" s="220" t="s">
        <v>42</v>
      </c>
      <c r="O311" s="68"/>
      <c r="P311" s="206">
        <f t="shared" si="81"/>
        <v>0</v>
      </c>
      <c r="Q311" s="206">
        <v>1.23E-3</v>
      </c>
      <c r="R311" s="206">
        <f t="shared" si="82"/>
        <v>3.6900000000000002E-2</v>
      </c>
      <c r="S311" s="206">
        <v>0</v>
      </c>
      <c r="T311" s="207">
        <f t="shared" si="8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208" t="s">
        <v>361</v>
      </c>
      <c r="AT311" s="208" t="s">
        <v>214</v>
      </c>
      <c r="AU311" s="208" t="s">
        <v>84</v>
      </c>
      <c r="AY311" s="14" t="s">
        <v>132</v>
      </c>
      <c r="BE311" s="209">
        <f t="shared" si="84"/>
        <v>0</v>
      </c>
      <c r="BF311" s="209">
        <f t="shared" si="85"/>
        <v>0</v>
      </c>
      <c r="BG311" s="209">
        <f t="shared" si="86"/>
        <v>0</v>
      </c>
      <c r="BH311" s="209">
        <f t="shared" si="87"/>
        <v>0</v>
      </c>
      <c r="BI311" s="209">
        <f t="shared" si="88"/>
        <v>0</v>
      </c>
      <c r="BJ311" s="14" t="s">
        <v>8</v>
      </c>
      <c r="BK311" s="209">
        <f t="shared" si="89"/>
        <v>0</v>
      </c>
      <c r="BL311" s="14" t="s">
        <v>361</v>
      </c>
      <c r="BM311" s="208" t="s">
        <v>708</v>
      </c>
    </row>
    <row r="312" spans="1:65" s="2" customFormat="1" ht="21.75" customHeight="1">
      <c r="A312" s="31"/>
      <c r="B312" s="32"/>
      <c r="C312" s="196" t="s">
        <v>413</v>
      </c>
      <c r="D312" s="196" t="s">
        <v>134</v>
      </c>
      <c r="E312" s="197" t="s">
        <v>709</v>
      </c>
      <c r="F312" s="198" t="s">
        <v>710</v>
      </c>
      <c r="G312" s="199" t="s">
        <v>152</v>
      </c>
      <c r="H312" s="200">
        <v>40</v>
      </c>
      <c r="I312" s="201"/>
      <c r="J312" s="202">
        <f t="shared" si="80"/>
        <v>0</v>
      </c>
      <c r="K312" s="203"/>
      <c r="L312" s="36"/>
      <c r="M312" s="204" t="s">
        <v>1</v>
      </c>
      <c r="N312" s="205" t="s">
        <v>42</v>
      </c>
      <c r="O312" s="68"/>
      <c r="P312" s="206">
        <f t="shared" si="81"/>
        <v>0</v>
      </c>
      <c r="Q312" s="206">
        <v>0</v>
      </c>
      <c r="R312" s="206">
        <f t="shared" si="82"/>
        <v>0</v>
      </c>
      <c r="S312" s="206">
        <v>0</v>
      </c>
      <c r="T312" s="207">
        <f t="shared" si="8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208" t="s">
        <v>164</v>
      </c>
      <c r="AT312" s="208" t="s">
        <v>134</v>
      </c>
      <c r="AU312" s="208" t="s">
        <v>84</v>
      </c>
      <c r="AY312" s="14" t="s">
        <v>132</v>
      </c>
      <c r="BE312" s="209">
        <f t="shared" si="84"/>
        <v>0</v>
      </c>
      <c r="BF312" s="209">
        <f t="shared" si="85"/>
        <v>0</v>
      </c>
      <c r="BG312" s="209">
        <f t="shared" si="86"/>
        <v>0</v>
      </c>
      <c r="BH312" s="209">
        <f t="shared" si="87"/>
        <v>0</v>
      </c>
      <c r="BI312" s="209">
        <f t="shared" si="88"/>
        <v>0</v>
      </c>
      <c r="BJ312" s="14" t="s">
        <v>8</v>
      </c>
      <c r="BK312" s="209">
        <f t="shared" si="89"/>
        <v>0</v>
      </c>
      <c r="BL312" s="14" t="s">
        <v>164</v>
      </c>
      <c r="BM312" s="208" t="s">
        <v>711</v>
      </c>
    </row>
    <row r="313" spans="1:65" s="2" customFormat="1" ht="16.5" customHeight="1">
      <c r="A313" s="31"/>
      <c r="B313" s="32"/>
      <c r="C313" s="210" t="s">
        <v>712</v>
      </c>
      <c r="D313" s="210" t="s">
        <v>214</v>
      </c>
      <c r="E313" s="211" t="s">
        <v>713</v>
      </c>
      <c r="F313" s="212" t="s">
        <v>714</v>
      </c>
      <c r="G313" s="213" t="s">
        <v>152</v>
      </c>
      <c r="H313" s="214">
        <v>40</v>
      </c>
      <c r="I313" s="215"/>
      <c r="J313" s="216">
        <f t="shared" si="80"/>
        <v>0</v>
      </c>
      <c r="K313" s="217"/>
      <c r="L313" s="218"/>
      <c r="M313" s="219" t="s">
        <v>1</v>
      </c>
      <c r="N313" s="220" t="s">
        <v>42</v>
      </c>
      <c r="O313" s="68"/>
      <c r="P313" s="206">
        <f t="shared" si="81"/>
        <v>0</v>
      </c>
      <c r="Q313" s="206">
        <v>2.2499999999999998E-3</v>
      </c>
      <c r="R313" s="206">
        <f t="shared" si="82"/>
        <v>0.09</v>
      </c>
      <c r="S313" s="206">
        <v>0</v>
      </c>
      <c r="T313" s="207">
        <f t="shared" si="8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208" t="s">
        <v>361</v>
      </c>
      <c r="AT313" s="208" t="s">
        <v>214</v>
      </c>
      <c r="AU313" s="208" t="s">
        <v>84</v>
      </c>
      <c r="AY313" s="14" t="s">
        <v>132</v>
      </c>
      <c r="BE313" s="209">
        <f t="shared" si="84"/>
        <v>0</v>
      </c>
      <c r="BF313" s="209">
        <f t="shared" si="85"/>
        <v>0</v>
      </c>
      <c r="BG313" s="209">
        <f t="shared" si="86"/>
        <v>0</v>
      </c>
      <c r="BH313" s="209">
        <f t="shared" si="87"/>
        <v>0</v>
      </c>
      <c r="BI313" s="209">
        <f t="shared" si="88"/>
        <v>0</v>
      </c>
      <c r="BJ313" s="14" t="s">
        <v>8</v>
      </c>
      <c r="BK313" s="209">
        <f t="shared" si="89"/>
        <v>0</v>
      </c>
      <c r="BL313" s="14" t="s">
        <v>361</v>
      </c>
      <c r="BM313" s="208" t="s">
        <v>715</v>
      </c>
    </row>
    <row r="314" spans="1:65" s="2" customFormat="1" ht="21.75" customHeight="1">
      <c r="A314" s="31"/>
      <c r="B314" s="32"/>
      <c r="C314" s="196" t="s">
        <v>429</v>
      </c>
      <c r="D314" s="196" t="s">
        <v>134</v>
      </c>
      <c r="E314" s="197" t="s">
        <v>716</v>
      </c>
      <c r="F314" s="198" t="s">
        <v>717</v>
      </c>
      <c r="G314" s="199" t="s">
        <v>152</v>
      </c>
      <c r="H314" s="200">
        <v>50</v>
      </c>
      <c r="I314" s="201"/>
      <c r="J314" s="202">
        <f t="shared" si="80"/>
        <v>0</v>
      </c>
      <c r="K314" s="203"/>
      <c r="L314" s="36"/>
      <c r="M314" s="204" t="s">
        <v>1</v>
      </c>
      <c r="N314" s="205" t="s">
        <v>42</v>
      </c>
      <c r="O314" s="68"/>
      <c r="P314" s="206">
        <f t="shared" si="81"/>
        <v>0</v>
      </c>
      <c r="Q314" s="206">
        <v>0</v>
      </c>
      <c r="R314" s="206">
        <f t="shared" si="82"/>
        <v>0</v>
      </c>
      <c r="S314" s="206">
        <v>0</v>
      </c>
      <c r="T314" s="207">
        <f t="shared" si="8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208" t="s">
        <v>164</v>
      </c>
      <c r="AT314" s="208" t="s">
        <v>134</v>
      </c>
      <c r="AU314" s="208" t="s">
        <v>84</v>
      </c>
      <c r="AY314" s="14" t="s">
        <v>132</v>
      </c>
      <c r="BE314" s="209">
        <f t="shared" si="84"/>
        <v>0</v>
      </c>
      <c r="BF314" s="209">
        <f t="shared" si="85"/>
        <v>0</v>
      </c>
      <c r="BG314" s="209">
        <f t="shared" si="86"/>
        <v>0</v>
      </c>
      <c r="BH314" s="209">
        <f t="shared" si="87"/>
        <v>0</v>
      </c>
      <c r="BI314" s="209">
        <f t="shared" si="88"/>
        <v>0</v>
      </c>
      <c r="BJ314" s="14" t="s">
        <v>8</v>
      </c>
      <c r="BK314" s="209">
        <f t="shared" si="89"/>
        <v>0</v>
      </c>
      <c r="BL314" s="14" t="s">
        <v>164</v>
      </c>
      <c r="BM314" s="208" t="s">
        <v>718</v>
      </c>
    </row>
    <row r="315" spans="1:65" s="2" customFormat="1" ht="16.5" customHeight="1">
      <c r="A315" s="31"/>
      <c r="B315" s="32"/>
      <c r="C315" s="210" t="s">
        <v>719</v>
      </c>
      <c r="D315" s="210" t="s">
        <v>214</v>
      </c>
      <c r="E315" s="211" t="s">
        <v>720</v>
      </c>
      <c r="F315" s="212" t="s">
        <v>721</v>
      </c>
      <c r="G315" s="213" t="s">
        <v>152</v>
      </c>
      <c r="H315" s="214">
        <v>50</v>
      </c>
      <c r="I315" s="215"/>
      <c r="J315" s="216">
        <f t="shared" si="80"/>
        <v>0</v>
      </c>
      <c r="K315" s="217"/>
      <c r="L315" s="218"/>
      <c r="M315" s="219" t="s">
        <v>1</v>
      </c>
      <c r="N315" s="220" t="s">
        <v>42</v>
      </c>
      <c r="O315" s="68"/>
      <c r="P315" s="206">
        <f t="shared" si="81"/>
        <v>0</v>
      </c>
      <c r="Q315" s="206">
        <v>1.2E-4</v>
      </c>
      <c r="R315" s="206">
        <f t="shared" si="82"/>
        <v>6.0000000000000001E-3</v>
      </c>
      <c r="S315" s="206">
        <v>0</v>
      </c>
      <c r="T315" s="207">
        <f t="shared" si="8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208" t="s">
        <v>361</v>
      </c>
      <c r="AT315" s="208" t="s">
        <v>214</v>
      </c>
      <c r="AU315" s="208" t="s">
        <v>84</v>
      </c>
      <c r="AY315" s="14" t="s">
        <v>132</v>
      </c>
      <c r="BE315" s="209">
        <f t="shared" si="84"/>
        <v>0</v>
      </c>
      <c r="BF315" s="209">
        <f t="shared" si="85"/>
        <v>0</v>
      </c>
      <c r="BG315" s="209">
        <f t="shared" si="86"/>
        <v>0</v>
      </c>
      <c r="BH315" s="209">
        <f t="shared" si="87"/>
        <v>0</v>
      </c>
      <c r="BI315" s="209">
        <f t="shared" si="88"/>
        <v>0</v>
      </c>
      <c r="BJ315" s="14" t="s">
        <v>8</v>
      </c>
      <c r="BK315" s="209">
        <f t="shared" si="89"/>
        <v>0</v>
      </c>
      <c r="BL315" s="14" t="s">
        <v>361</v>
      </c>
      <c r="BM315" s="208" t="s">
        <v>722</v>
      </c>
    </row>
    <row r="316" spans="1:65" s="2" customFormat="1" ht="21.75" customHeight="1">
      <c r="A316" s="31"/>
      <c r="B316" s="32"/>
      <c r="C316" s="196" t="s">
        <v>433</v>
      </c>
      <c r="D316" s="196" t="s">
        <v>134</v>
      </c>
      <c r="E316" s="197" t="s">
        <v>723</v>
      </c>
      <c r="F316" s="198" t="s">
        <v>724</v>
      </c>
      <c r="G316" s="199" t="s">
        <v>152</v>
      </c>
      <c r="H316" s="200">
        <v>50</v>
      </c>
      <c r="I316" s="201"/>
      <c r="J316" s="202">
        <f t="shared" si="80"/>
        <v>0</v>
      </c>
      <c r="K316" s="203"/>
      <c r="L316" s="36"/>
      <c r="M316" s="204" t="s">
        <v>1</v>
      </c>
      <c r="N316" s="205" t="s">
        <v>42</v>
      </c>
      <c r="O316" s="68"/>
      <c r="P316" s="206">
        <f t="shared" si="81"/>
        <v>0</v>
      </c>
      <c r="Q316" s="206">
        <v>0</v>
      </c>
      <c r="R316" s="206">
        <f t="shared" si="82"/>
        <v>0</v>
      </c>
      <c r="S316" s="206">
        <v>0</v>
      </c>
      <c r="T316" s="207">
        <f t="shared" si="8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208" t="s">
        <v>164</v>
      </c>
      <c r="AT316" s="208" t="s">
        <v>134</v>
      </c>
      <c r="AU316" s="208" t="s">
        <v>84</v>
      </c>
      <c r="AY316" s="14" t="s">
        <v>132</v>
      </c>
      <c r="BE316" s="209">
        <f t="shared" si="84"/>
        <v>0</v>
      </c>
      <c r="BF316" s="209">
        <f t="shared" si="85"/>
        <v>0</v>
      </c>
      <c r="BG316" s="209">
        <f t="shared" si="86"/>
        <v>0</v>
      </c>
      <c r="BH316" s="209">
        <f t="shared" si="87"/>
        <v>0</v>
      </c>
      <c r="BI316" s="209">
        <f t="shared" si="88"/>
        <v>0</v>
      </c>
      <c r="BJ316" s="14" t="s">
        <v>8</v>
      </c>
      <c r="BK316" s="209">
        <f t="shared" si="89"/>
        <v>0</v>
      </c>
      <c r="BL316" s="14" t="s">
        <v>164</v>
      </c>
      <c r="BM316" s="208" t="s">
        <v>725</v>
      </c>
    </row>
    <row r="317" spans="1:65" s="2" customFormat="1" ht="16.5" customHeight="1">
      <c r="A317" s="31"/>
      <c r="B317" s="32"/>
      <c r="C317" s="210" t="s">
        <v>726</v>
      </c>
      <c r="D317" s="210" t="s">
        <v>214</v>
      </c>
      <c r="E317" s="211" t="s">
        <v>727</v>
      </c>
      <c r="F317" s="212" t="s">
        <v>728</v>
      </c>
      <c r="G317" s="213" t="s">
        <v>152</v>
      </c>
      <c r="H317" s="214">
        <v>50</v>
      </c>
      <c r="I317" s="215"/>
      <c r="J317" s="216">
        <f t="shared" si="80"/>
        <v>0</v>
      </c>
      <c r="K317" s="217"/>
      <c r="L317" s="218"/>
      <c r="M317" s="219" t="s">
        <v>1</v>
      </c>
      <c r="N317" s="220" t="s">
        <v>42</v>
      </c>
      <c r="O317" s="68"/>
      <c r="P317" s="206">
        <f t="shared" si="81"/>
        <v>0</v>
      </c>
      <c r="Q317" s="206">
        <v>8.9999999999999998E-4</v>
      </c>
      <c r="R317" s="206">
        <f t="shared" si="82"/>
        <v>4.4999999999999998E-2</v>
      </c>
      <c r="S317" s="206">
        <v>0</v>
      </c>
      <c r="T317" s="207">
        <f t="shared" si="8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208" t="s">
        <v>361</v>
      </c>
      <c r="AT317" s="208" t="s">
        <v>214</v>
      </c>
      <c r="AU317" s="208" t="s">
        <v>84</v>
      </c>
      <c r="AY317" s="14" t="s">
        <v>132</v>
      </c>
      <c r="BE317" s="209">
        <f t="shared" si="84"/>
        <v>0</v>
      </c>
      <c r="BF317" s="209">
        <f t="shared" si="85"/>
        <v>0</v>
      </c>
      <c r="BG317" s="209">
        <f t="shared" si="86"/>
        <v>0</v>
      </c>
      <c r="BH317" s="209">
        <f t="shared" si="87"/>
        <v>0</v>
      </c>
      <c r="BI317" s="209">
        <f t="shared" si="88"/>
        <v>0</v>
      </c>
      <c r="BJ317" s="14" t="s">
        <v>8</v>
      </c>
      <c r="BK317" s="209">
        <f t="shared" si="89"/>
        <v>0</v>
      </c>
      <c r="BL317" s="14" t="s">
        <v>361</v>
      </c>
      <c r="BM317" s="208" t="s">
        <v>729</v>
      </c>
    </row>
    <row r="318" spans="1:65" s="2" customFormat="1" ht="21.75" customHeight="1">
      <c r="A318" s="31"/>
      <c r="B318" s="32"/>
      <c r="C318" s="196" t="s">
        <v>436</v>
      </c>
      <c r="D318" s="196" t="s">
        <v>134</v>
      </c>
      <c r="E318" s="197" t="s">
        <v>730</v>
      </c>
      <c r="F318" s="198" t="s">
        <v>731</v>
      </c>
      <c r="G318" s="199" t="s">
        <v>144</v>
      </c>
      <c r="H318" s="200">
        <v>24</v>
      </c>
      <c r="I318" s="201"/>
      <c r="J318" s="202">
        <f t="shared" si="80"/>
        <v>0</v>
      </c>
      <c r="K318" s="203"/>
      <c r="L318" s="36"/>
      <c r="M318" s="204" t="s">
        <v>1</v>
      </c>
      <c r="N318" s="205" t="s">
        <v>42</v>
      </c>
      <c r="O318" s="68"/>
      <c r="P318" s="206">
        <f t="shared" si="81"/>
        <v>0</v>
      </c>
      <c r="Q318" s="206">
        <v>0</v>
      </c>
      <c r="R318" s="206">
        <f t="shared" si="82"/>
        <v>0</v>
      </c>
      <c r="S318" s="206">
        <v>0</v>
      </c>
      <c r="T318" s="207">
        <f t="shared" si="8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208" t="s">
        <v>164</v>
      </c>
      <c r="AT318" s="208" t="s">
        <v>134</v>
      </c>
      <c r="AU318" s="208" t="s">
        <v>84</v>
      </c>
      <c r="AY318" s="14" t="s">
        <v>132</v>
      </c>
      <c r="BE318" s="209">
        <f t="shared" si="84"/>
        <v>0</v>
      </c>
      <c r="BF318" s="209">
        <f t="shared" si="85"/>
        <v>0</v>
      </c>
      <c r="BG318" s="209">
        <f t="shared" si="86"/>
        <v>0</v>
      </c>
      <c r="BH318" s="209">
        <f t="shared" si="87"/>
        <v>0</v>
      </c>
      <c r="BI318" s="209">
        <f t="shared" si="88"/>
        <v>0</v>
      </c>
      <c r="BJ318" s="14" t="s">
        <v>8</v>
      </c>
      <c r="BK318" s="209">
        <f t="shared" si="89"/>
        <v>0</v>
      </c>
      <c r="BL318" s="14" t="s">
        <v>164</v>
      </c>
      <c r="BM318" s="208" t="s">
        <v>732</v>
      </c>
    </row>
    <row r="319" spans="1:65" s="2" customFormat="1" ht="21.75" customHeight="1">
      <c r="A319" s="31"/>
      <c r="B319" s="32"/>
      <c r="C319" s="196" t="s">
        <v>733</v>
      </c>
      <c r="D319" s="196" t="s">
        <v>134</v>
      </c>
      <c r="E319" s="197" t="s">
        <v>734</v>
      </c>
      <c r="F319" s="198" t="s">
        <v>735</v>
      </c>
      <c r="G319" s="199" t="s">
        <v>144</v>
      </c>
      <c r="H319" s="200">
        <v>32</v>
      </c>
      <c r="I319" s="201"/>
      <c r="J319" s="202">
        <f t="shared" si="80"/>
        <v>0</v>
      </c>
      <c r="K319" s="203"/>
      <c r="L319" s="36"/>
      <c r="M319" s="204" t="s">
        <v>1</v>
      </c>
      <c r="N319" s="205" t="s">
        <v>42</v>
      </c>
      <c r="O319" s="68"/>
      <c r="P319" s="206">
        <f t="shared" si="81"/>
        <v>0</v>
      </c>
      <c r="Q319" s="206">
        <v>0</v>
      </c>
      <c r="R319" s="206">
        <f t="shared" si="82"/>
        <v>0</v>
      </c>
      <c r="S319" s="206">
        <v>0</v>
      </c>
      <c r="T319" s="207">
        <f t="shared" si="8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208" t="s">
        <v>164</v>
      </c>
      <c r="AT319" s="208" t="s">
        <v>134</v>
      </c>
      <c r="AU319" s="208" t="s">
        <v>84</v>
      </c>
      <c r="AY319" s="14" t="s">
        <v>132</v>
      </c>
      <c r="BE319" s="209">
        <f t="shared" si="84"/>
        <v>0</v>
      </c>
      <c r="BF319" s="209">
        <f t="shared" si="85"/>
        <v>0</v>
      </c>
      <c r="BG319" s="209">
        <f t="shared" si="86"/>
        <v>0</v>
      </c>
      <c r="BH319" s="209">
        <f t="shared" si="87"/>
        <v>0</v>
      </c>
      <c r="BI319" s="209">
        <f t="shared" si="88"/>
        <v>0</v>
      </c>
      <c r="BJ319" s="14" t="s">
        <v>8</v>
      </c>
      <c r="BK319" s="209">
        <f t="shared" si="89"/>
        <v>0</v>
      </c>
      <c r="BL319" s="14" t="s">
        <v>164</v>
      </c>
      <c r="BM319" s="208" t="s">
        <v>736</v>
      </c>
    </row>
    <row r="320" spans="1:65" s="2" customFormat="1" ht="21.75" customHeight="1">
      <c r="A320" s="31"/>
      <c r="B320" s="32"/>
      <c r="C320" s="196" t="s">
        <v>440</v>
      </c>
      <c r="D320" s="196" t="s">
        <v>134</v>
      </c>
      <c r="E320" s="197" t="s">
        <v>737</v>
      </c>
      <c r="F320" s="198" t="s">
        <v>738</v>
      </c>
      <c r="G320" s="199" t="s">
        <v>144</v>
      </c>
      <c r="H320" s="200">
        <v>2</v>
      </c>
      <c r="I320" s="201"/>
      <c r="J320" s="202">
        <f t="shared" si="80"/>
        <v>0</v>
      </c>
      <c r="K320" s="203"/>
      <c r="L320" s="36"/>
      <c r="M320" s="204" t="s">
        <v>1</v>
      </c>
      <c r="N320" s="205" t="s">
        <v>42</v>
      </c>
      <c r="O320" s="68"/>
      <c r="P320" s="206">
        <f t="shared" si="81"/>
        <v>0</v>
      </c>
      <c r="Q320" s="206">
        <v>0</v>
      </c>
      <c r="R320" s="206">
        <f t="shared" si="82"/>
        <v>0</v>
      </c>
      <c r="S320" s="206">
        <v>0</v>
      </c>
      <c r="T320" s="207">
        <f t="shared" si="8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208" t="s">
        <v>164</v>
      </c>
      <c r="AT320" s="208" t="s">
        <v>134</v>
      </c>
      <c r="AU320" s="208" t="s">
        <v>84</v>
      </c>
      <c r="AY320" s="14" t="s">
        <v>132</v>
      </c>
      <c r="BE320" s="209">
        <f t="shared" si="84"/>
        <v>0</v>
      </c>
      <c r="BF320" s="209">
        <f t="shared" si="85"/>
        <v>0</v>
      </c>
      <c r="BG320" s="209">
        <f t="shared" si="86"/>
        <v>0</v>
      </c>
      <c r="BH320" s="209">
        <f t="shared" si="87"/>
        <v>0</v>
      </c>
      <c r="BI320" s="209">
        <f t="shared" si="88"/>
        <v>0</v>
      </c>
      <c r="BJ320" s="14" t="s">
        <v>8</v>
      </c>
      <c r="BK320" s="209">
        <f t="shared" si="89"/>
        <v>0</v>
      </c>
      <c r="BL320" s="14" t="s">
        <v>164</v>
      </c>
      <c r="BM320" s="208" t="s">
        <v>739</v>
      </c>
    </row>
    <row r="321" spans="1:65" s="2" customFormat="1" ht="21.75" customHeight="1">
      <c r="A321" s="31"/>
      <c r="B321" s="32"/>
      <c r="C321" s="210" t="s">
        <v>740</v>
      </c>
      <c r="D321" s="210" t="s">
        <v>214</v>
      </c>
      <c r="E321" s="211" t="s">
        <v>741</v>
      </c>
      <c r="F321" s="212" t="s">
        <v>742</v>
      </c>
      <c r="G321" s="213" t="s">
        <v>743</v>
      </c>
      <c r="H321" s="214">
        <v>1</v>
      </c>
      <c r="I321" s="215"/>
      <c r="J321" s="216">
        <f t="shared" si="80"/>
        <v>0</v>
      </c>
      <c r="K321" s="217"/>
      <c r="L321" s="218"/>
      <c r="M321" s="219" t="s">
        <v>1</v>
      </c>
      <c r="N321" s="220" t="s">
        <v>42</v>
      </c>
      <c r="O321" s="68"/>
      <c r="P321" s="206">
        <f t="shared" si="81"/>
        <v>0</v>
      </c>
      <c r="Q321" s="206">
        <v>0</v>
      </c>
      <c r="R321" s="206">
        <f t="shared" si="82"/>
        <v>0</v>
      </c>
      <c r="S321" s="206">
        <v>0</v>
      </c>
      <c r="T321" s="207">
        <f t="shared" si="8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208" t="s">
        <v>191</v>
      </c>
      <c r="AT321" s="208" t="s">
        <v>214</v>
      </c>
      <c r="AU321" s="208" t="s">
        <v>84</v>
      </c>
      <c r="AY321" s="14" t="s">
        <v>132</v>
      </c>
      <c r="BE321" s="209">
        <f t="shared" si="84"/>
        <v>0</v>
      </c>
      <c r="BF321" s="209">
        <f t="shared" si="85"/>
        <v>0</v>
      </c>
      <c r="BG321" s="209">
        <f t="shared" si="86"/>
        <v>0</v>
      </c>
      <c r="BH321" s="209">
        <f t="shared" si="87"/>
        <v>0</v>
      </c>
      <c r="BI321" s="209">
        <f t="shared" si="88"/>
        <v>0</v>
      </c>
      <c r="BJ321" s="14" t="s">
        <v>8</v>
      </c>
      <c r="BK321" s="209">
        <f t="shared" si="89"/>
        <v>0</v>
      </c>
      <c r="BL321" s="14" t="s">
        <v>164</v>
      </c>
      <c r="BM321" s="208" t="s">
        <v>744</v>
      </c>
    </row>
    <row r="322" spans="1:65" s="2" customFormat="1" ht="21.75" customHeight="1">
      <c r="A322" s="31"/>
      <c r="B322" s="32"/>
      <c r="C322" s="210" t="s">
        <v>444</v>
      </c>
      <c r="D322" s="210" t="s">
        <v>214</v>
      </c>
      <c r="E322" s="211" t="s">
        <v>745</v>
      </c>
      <c r="F322" s="212" t="s">
        <v>746</v>
      </c>
      <c r="G322" s="213" t="s">
        <v>743</v>
      </c>
      <c r="H322" s="214">
        <v>1</v>
      </c>
      <c r="I322" s="215"/>
      <c r="J322" s="216">
        <f t="shared" si="80"/>
        <v>0</v>
      </c>
      <c r="K322" s="217"/>
      <c r="L322" s="218"/>
      <c r="M322" s="219" t="s">
        <v>1</v>
      </c>
      <c r="N322" s="220" t="s">
        <v>42</v>
      </c>
      <c r="O322" s="68"/>
      <c r="P322" s="206">
        <f t="shared" si="81"/>
        <v>0</v>
      </c>
      <c r="Q322" s="206">
        <v>0</v>
      </c>
      <c r="R322" s="206">
        <f t="shared" si="82"/>
        <v>0</v>
      </c>
      <c r="S322" s="206">
        <v>0</v>
      </c>
      <c r="T322" s="207">
        <f t="shared" si="8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208" t="s">
        <v>191</v>
      </c>
      <c r="AT322" s="208" t="s">
        <v>214</v>
      </c>
      <c r="AU322" s="208" t="s">
        <v>84</v>
      </c>
      <c r="AY322" s="14" t="s">
        <v>132</v>
      </c>
      <c r="BE322" s="209">
        <f t="shared" si="84"/>
        <v>0</v>
      </c>
      <c r="BF322" s="209">
        <f t="shared" si="85"/>
        <v>0</v>
      </c>
      <c r="BG322" s="209">
        <f t="shared" si="86"/>
        <v>0</v>
      </c>
      <c r="BH322" s="209">
        <f t="shared" si="87"/>
        <v>0</v>
      </c>
      <c r="BI322" s="209">
        <f t="shared" si="88"/>
        <v>0</v>
      </c>
      <c r="BJ322" s="14" t="s">
        <v>8</v>
      </c>
      <c r="BK322" s="209">
        <f t="shared" si="89"/>
        <v>0</v>
      </c>
      <c r="BL322" s="14" t="s">
        <v>164</v>
      </c>
      <c r="BM322" s="208" t="s">
        <v>747</v>
      </c>
    </row>
    <row r="323" spans="1:65" s="2" customFormat="1" ht="16.5" customHeight="1">
      <c r="A323" s="31"/>
      <c r="B323" s="32"/>
      <c r="C323" s="196" t="s">
        <v>748</v>
      </c>
      <c r="D323" s="196" t="s">
        <v>134</v>
      </c>
      <c r="E323" s="197" t="s">
        <v>749</v>
      </c>
      <c r="F323" s="198" t="s">
        <v>750</v>
      </c>
      <c r="G323" s="199" t="s">
        <v>144</v>
      </c>
      <c r="H323" s="200">
        <v>2</v>
      </c>
      <c r="I323" s="201"/>
      <c r="J323" s="202">
        <f t="shared" si="80"/>
        <v>0</v>
      </c>
      <c r="K323" s="203"/>
      <c r="L323" s="36"/>
      <c r="M323" s="204" t="s">
        <v>1</v>
      </c>
      <c r="N323" s="205" t="s">
        <v>42</v>
      </c>
      <c r="O323" s="68"/>
      <c r="P323" s="206">
        <f t="shared" si="81"/>
        <v>0</v>
      </c>
      <c r="Q323" s="206">
        <v>0</v>
      </c>
      <c r="R323" s="206">
        <f t="shared" si="82"/>
        <v>0</v>
      </c>
      <c r="S323" s="206">
        <v>0</v>
      </c>
      <c r="T323" s="207">
        <f t="shared" si="8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208" t="s">
        <v>164</v>
      </c>
      <c r="AT323" s="208" t="s">
        <v>134</v>
      </c>
      <c r="AU323" s="208" t="s">
        <v>84</v>
      </c>
      <c r="AY323" s="14" t="s">
        <v>132</v>
      </c>
      <c r="BE323" s="209">
        <f t="shared" si="84"/>
        <v>0</v>
      </c>
      <c r="BF323" s="209">
        <f t="shared" si="85"/>
        <v>0</v>
      </c>
      <c r="BG323" s="209">
        <f t="shared" si="86"/>
        <v>0</v>
      </c>
      <c r="BH323" s="209">
        <f t="shared" si="87"/>
        <v>0</v>
      </c>
      <c r="BI323" s="209">
        <f t="shared" si="88"/>
        <v>0</v>
      </c>
      <c r="BJ323" s="14" t="s">
        <v>8</v>
      </c>
      <c r="BK323" s="209">
        <f t="shared" si="89"/>
        <v>0</v>
      </c>
      <c r="BL323" s="14" t="s">
        <v>164</v>
      </c>
      <c r="BM323" s="208" t="s">
        <v>751</v>
      </c>
    </row>
    <row r="324" spans="1:65" s="2" customFormat="1" ht="16.5" customHeight="1">
      <c r="A324" s="31"/>
      <c r="B324" s="32"/>
      <c r="C324" s="210" t="s">
        <v>752</v>
      </c>
      <c r="D324" s="210" t="s">
        <v>214</v>
      </c>
      <c r="E324" s="211" t="s">
        <v>753</v>
      </c>
      <c r="F324" s="212" t="s">
        <v>754</v>
      </c>
      <c r="G324" s="213" t="s">
        <v>743</v>
      </c>
      <c r="H324" s="214">
        <v>2</v>
      </c>
      <c r="I324" s="215"/>
      <c r="J324" s="216">
        <f t="shared" si="80"/>
        <v>0</v>
      </c>
      <c r="K324" s="217"/>
      <c r="L324" s="218"/>
      <c r="M324" s="219" t="s">
        <v>1</v>
      </c>
      <c r="N324" s="220" t="s">
        <v>42</v>
      </c>
      <c r="O324" s="68"/>
      <c r="P324" s="206">
        <f t="shared" si="81"/>
        <v>0</v>
      </c>
      <c r="Q324" s="206">
        <v>0</v>
      </c>
      <c r="R324" s="206">
        <f t="shared" si="82"/>
        <v>0</v>
      </c>
      <c r="S324" s="206">
        <v>0</v>
      </c>
      <c r="T324" s="207">
        <f t="shared" si="8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208" t="s">
        <v>191</v>
      </c>
      <c r="AT324" s="208" t="s">
        <v>214</v>
      </c>
      <c r="AU324" s="208" t="s">
        <v>84</v>
      </c>
      <c r="AY324" s="14" t="s">
        <v>132</v>
      </c>
      <c r="BE324" s="209">
        <f t="shared" si="84"/>
        <v>0</v>
      </c>
      <c r="BF324" s="209">
        <f t="shared" si="85"/>
        <v>0</v>
      </c>
      <c r="BG324" s="209">
        <f t="shared" si="86"/>
        <v>0</v>
      </c>
      <c r="BH324" s="209">
        <f t="shared" si="87"/>
        <v>0</v>
      </c>
      <c r="BI324" s="209">
        <f t="shared" si="88"/>
        <v>0</v>
      </c>
      <c r="BJ324" s="14" t="s">
        <v>8</v>
      </c>
      <c r="BK324" s="209">
        <f t="shared" si="89"/>
        <v>0</v>
      </c>
      <c r="BL324" s="14" t="s">
        <v>164</v>
      </c>
      <c r="BM324" s="208" t="s">
        <v>755</v>
      </c>
    </row>
    <row r="325" spans="1:65" s="2" customFormat="1" ht="16.5" customHeight="1">
      <c r="A325" s="31"/>
      <c r="B325" s="32"/>
      <c r="C325" s="210" t="s">
        <v>756</v>
      </c>
      <c r="D325" s="210" t="s">
        <v>214</v>
      </c>
      <c r="E325" s="211" t="s">
        <v>757</v>
      </c>
      <c r="F325" s="212" t="s">
        <v>758</v>
      </c>
      <c r="G325" s="213" t="s">
        <v>759</v>
      </c>
      <c r="H325" s="221"/>
      <c r="I325" s="215"/>
      <c r="J325" s="216">
        <f t="shared" si="80"/>
        <v>0</v>
      </c>
      <c r="K325" s="217"/>
      <c r="L325" s="218"/>
      <c r="M325" s="219" t="s">
        <v>1</v>
      </c>
      <c r="N325" s="220" t="s">
        <v>42</v>
      </c>
      <c r="O325" s="68"/>
      <c r="P325" s="206">
        <f t="shared" si="81"/>
        <v>0</v>
      </c>
      <c r="Q325" s="206">
        <v>0</v>
      </c>
      <c r="R325" s="206">
        <f t="shared" si="82"/>
        <v>0</v>
      </c>
      <c r="S325" s="206">
        <v>0</v>
      </c>
      <c r="T325" s="207">
        <f t="shared" si="8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208" t="s">
        <v>191</v>
      </c>
      <c r="AT325" s="208" t="s">
        <v>214</v>
      </c>
      <c r="AU325" s="208" t="s">
        <v>84</v>
      </c>
      <c r="AY325" s="14" t="s">
        <v>132</v>
      </c>
      <c r="BE325" s="209">
        <f t="shared" si="84"/>
        <v>0</v>
      </c>
      <c r="BF325" s="209">
        <f t="shared" si="85"/>
        <v>0</v>
      </c>
      <c r="BG325" s="209">
        <f t="shared" si="86"/>
        <v>0</v>
      </c>
      <c r="BH325" s="209">
        <f t="shared" si="87"/>
        <v>0</v>
      </c>
      <c r="BI325" s="209">
        <f t="shared" si="88"/>
        <v>0</v>
      </c>
      <c r="BJ325" s="14" t="s">
        <v>8</v>
      </c>
      <c r="BK325" s="209">
        <f t="shared" si="89"/>
        <v>0</v>
      </c>
      <c r="BL325" s="14" t="s">
        <v>164</v>
      </c>
      <c r="BM325" s="208" t="s">
        <v>760</v>
      </c>
    </row>
    <row r="326" spans="1:65" s="2" customFormat="1" ht="16.5" customHeight="1">
      <c r="A326" s="31"/>
      <c r="B326" s="32"/>
      <c r="C326" s="210" t="s">
        <v>761</v>
      </c>
      <c r="D326" s="210" t="s">
        <v>214</v>
      </c>
      <c r="E326" s="211" t="s">
        <v>762</v>
      </c>
      <c r="F326" s="212" t="s">
        <v>763</v>
      </c>
      <c r="G326" s="213" t="s">
        <v>759</v>
      </c>
      <c r="H326" s="221"/>
      <c r="I326" s="215"/>
      <c r="J326" s="216">
        <f t="shared" si="80"/>
        <v>0</v>
      </c>
      <c r="K326" s="217"/>
      <c r="L326" s="218"/>
      <c r="M326" s="219" t="s">
        <v>1</v>
      </c>
      <c r="N326" s="220" t="s">
        <v>42</v>
      </c>
      <c r="O326" s="68"/>
      <c r="P326" s="206">
        <f t="shared" si="81"/>
        <v>0</v>
      </c>
      <c r="Q326" s="206">
        <v>0</v>
      </c>
      <c r="R326" s="206">
        <f t="shared" si="82"/>
        <v>0</v>
      </c>
      <c r="S326" s="206">
        <v>0</v>
      </c>
      <c r="T326" s="207">
        <f t="shared" si="8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208" t="s">
        <v>191</v>
      </c>
      <c r="AT326" s="208" t="s">
        <v>214</v>
      </c>
      <c r="AU326" s="208" t="s">
        <v>84</v>
      </c>
      <c r="AY326" s="14" t="s">
        <v>132</v>
      </c>
      <c r="BE326" s="209">
        <f t="shared" si="84"/>
        <v>0</v>
      </c>
      <c r="BF326" s="209">
        <f t="shared" si="85"/>
        <v>0</v>
      </c>
      <c r="BG326" s="209">
        <f t="shared" si="86"/>
        <v>0</v>
      </c>
      <c r="BH326" s="209">
        <f t="shared" si="87"/>
        <v>0</v>
      </c>
      <c r="BI326" s="209">
        <f t="shared" si="88"/>
        <v>0</v>
      </c>
      <c r="BJ326" s="14" t="s">
        <v>8</v>
      </c>
      <c r="BK326" s="209">
        <f t="shared" si="89"/>
        <v>0</v>
      </c>
      <c r="BL326" s="14" t="s">
        <v>164</v>
      </c>
      <c r="BM326" s="208" t="s">
        <v>764</v>
      </c>
    </row>
    <row r="327" spans="1:65" s="2" customFormat="1" ht="21.75" customHeight="1">
      <c r="A327" s="31"/>
      <c r="B327" s="32"/>
      <c r="C327" s="196" t="s">
        <v>765</v>
      </c>
      <c r="D327" s="196" t="s">
        <v>134</v>
      </c>
      <c r="E327" s="197" t="s">
        <v>766</v>
      </c>
      <c r="F327" s="198" t="s">
        <v>767</v>
      </c>
      <c r="G327" s="199" t="s">
        <v>759</v>
      </c>
      <c r="H327" s="222"/>
      <c r="I327" s="201"/>
      <c r="J327" s="202">
        <f t="shared" si="80"/>
        <v>0</v>
      </c>
      <c r="K327" s="203"/>
      <c r="L327" s="36"/>
      <c r="M327" s="204" t="s">
        <v>1</v>
      </c>
      <c r="N327" s="205" t="s">
        <v>42</v>
      </c>
      <c r="O327" s="68"/>
      <c r="P327" s="206">
        <f t="shared" si="81"/>
        <v>0</v>
      </c>
      <c r="Q327" s="206">
        <v>0</v>
      </c>
      <c r="R327" s="206">
        <f t="shared" si="82"/>
        <v>0</v>
      </c>
      <c r="S327" s="206">
        <v>0</v>
      </c>
      <c r="T327" s="207">
        <f t="shared" si="8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208" t="s">
        <v>164</v>
      </c>
      <c r="AT327" s="208" t="s">
        <v>134</v>
      </c>
      <c r="AU327" s="208" t="s">
        <v>84</v>
      </c>
      <c r="AY327" s="14" t="s">
        <v>132</v>
      </c>
      <c r="BE327" s="209">
        <f t="shared" si="84"/>
        <v>0</v>
      </c>
      <c r="BF327" s="209">
        <f t="shared" si="85"/>
        <v>0</v>
      </c>
      <c r="BG327" s="209">
        <f t="shared" si="86"/>
        <v>0</v>
      </c>
      <c r="BH327" s="209">
        <f t="shared" si="87"/>
        <v>0</v>
      </c>
      <c r="BI327" s="209">
        <f t="shared" si="88"/>
        <v>0</v>
      </c>
      <c r="BJ327" s="14" t="s">
        <v>8</v>
      </c>
      <c r="BK327" s="209">
        <f t="shared" si="89"/>
        <v>0</v>
      </c>
      <c r="BL327" s="14" t="s">
        <v>164</v>
      </c>
      <c r="BM327" s="208" t="s">
        <v>768</v>
      </c>
    </row>
    <row r="328" spans="1:65" s="12" customFormat="1" ht="22.9" customHeight="1">
      <c r="B328" s="180"/>
      <c r="C328" s="181"/>
      <c r="D328" s="182" t="s">
        <v>76</v>
      </c>
      <c r="E328" s="194" t="s">
        <v>769</v>
      </c>
      <c r="F328" s="194" t="s">
        <v>770</v>
      </c>
      <c r="G328" s="181"/>
      <c r="H328" s="181"/>
      <c r="I328" s="184"/>
      <c r="J328" s="195">
        <f>BK328</f>
        <v>0</v>
      </c>
      <c r="K328" s="181"/>
      <c r="L328" s="186"/>
      <c r="M328" s="187"/>
      <c r="N328" s="188"/>
      <c r="O328" s="188"/>
      <c r="P328" s="189">
        <f>SUM(P329:P333)</f>
        <v>0</v>
      </c>
      <c r="Q328" s="188"/>
      <c r="R328" s="189">
        <f>SUM(R329:R333)</f>
        <v>2.3947323999999997</v>
      </c>
      <c r="S328" s="188"/>
      <c r="T328" s="190">
        <f>SUM(T329:T333)</f>
        <v>0</v>
      </c>
      <c r="AR328" s="191" t="s">
        <v>84</v>
      </c>
      <c r="AT328" s="192" t="s">
        <v>76</v>
      </c>
      <c r="AU328" s="192" t="s">
        <v>8</v>
      </c>
      <c r="AY328" s="191" t="s">
        <v>132</v>
      </c>
      <c r="BK328" s="193">
        <f>SUM(BK329:BK333)</f>
        <v>0</v>
      </c>
    </row>
    <row r="329" spans="1:65" s="2" customFormat="1" ht="21.75" customHeight="1">
      <c r="A329" s="31"/>
      <c r="B329" s="32"/>
      <c r="C329" s="196" t="s">
        <v>456</v>
      </c>
      <c r="D329" s="196" t="s">
        <v>134</v>
      </c>
      <c r="E329" s="197" t="s">
        <v>771</v>
      </c>
      <c r="F329" s="198" t="s">
        <v>772</v>
      </c>
      <c r="G329" s="199" t="s">
        <v>152</v>
      </c>
      <c r="H329" s="200">
        <v>40</v>
      </c>
      <c r="I329" s="201"/>
      <c r="J329" s="202">
        <f>ROUND(I329*H329,0)</f>
        <v>0</v>
      </c>
      <c r="K329" s="203"/>
      <c r="L329" s="36"/>
      <c r="M329" s="204" t="s">
        <v>1</v>
      </c>
      <c r="N329" s="205" t="s">
        <v>42</v>
      </c>
      <c r="O329" s="68"/>
      <c r="P329" s="206">
        <f>O329*H329</f>
        <v>0</v>
      </c>
      <c r="Q329" s="206">
        <v>5.6400000000000002E-5</v>
      </c>
      <c r="R329" s="206">
        <f>Q329*H329</f>
        <v>2.2560000000000002E-3</v>
      </c>
      <c r="S329" s="206">
        <v>0</v>
      </c>
      <c r="T329" s="207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208" t="s">
        <v>164</v>
      </c>
      <c r="AT329" s="208" t="s">
        <v>134</v>
      </c>
      <c r="AU329" s="208" t="s">
        <v>84</v>
      </c>
      <c r="AY329" s="14" t="s">
        <v>132</v>
      </c>
      <c r="BE329" s="209">
        <f>IF(N329="základní",J329,0)</f>
        <v>0</v>
      </c>
      <c r="BF329" s="209">
        <f>IF(N329="snížená",J329,0)</f>
        <v>0</v>
      </c>
      <c r="BG329" s="209">
        <f>IF(N329="zákl. přenesená",J329,0)</f>
        <v>0</v>
      </c>
      <c r="BH329" s="209">
        <f>IF(N329="sníž. přenesená",J329,0)</f>
        <v>0</v>
      </c>
      <c r="BI329" s="209">
        <f>IF(N329="nulová",J329,0)</f>
        <v>0</v>
      </c>
      <c r="BJ329" s="14" t="s">
        <v>8</v>
      </c>
      <c r="BK329" s="209">
        <f>ROUND(I329*H329,0)</f>
        <v>0</v>
      </c>
      <c r="BL329" s="14" t="s">
        <v>164</v>
      </c>
      <c r="BM329" s="208" t="s">
        <v>773</v>
      </c>
    </row>
    <row r="330" spans="1:65" s="2" customFormat="1" ht="16.5" customHeight="1">
      <c r="A330" s="31"/>
      <c r="B330" s="32"/>
      <c r="C330" s="210" t="s">
        <v>774</v>
      </c>
      <c r="D330" s="210" t="s">
        <v>214</v>
      </c>
      <c r="E330" s="211" t="s">
        <v>775</v>
      </c>
      <c r="F330" s="212" t="s">
        <v>776</v>
      </c>
      <c r="G330" s="213" t="s">
        <v>229</v>
      </c>
      <c r="H330" s="214">
        <v>1387.3</v>
      </c>
      <c r="I330" s="215"/>
      <c r="J330" s="216">
        <f>ROUND(I330*H330,0)</f>
        <v>0</v>
      </c>
      <c r="K330" s="217"/>
      <c r="L330" s="218"/>
      <c r="M330" s="219" t="s">
        <v>1</v>
      </c>
      <c r="N330" s="220" t="s">
        <v>42</v>
      </c>
      <c r="O330" s="68"/>
      <c r="P330" s="206">
        <f>O330*H330</f>
        <v>0</v>
      </c>
      <c r="Q330" s="206">
        <v>1E-3</v>
      </c>
      <c r="R330" s="206">
        <f>Q330*H330</f>
        <v>1.3873</v>
      </c>
      <c r="S330" s="206">
        <v>0</v>
      </c>
      <c r="T330" s="207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208" t="s">
        <v>191</v>
      </c>
      <c r="AT330" s="208" t="s">
        <v>214</v>
      </c>
      <c r="AU330" s="208" t="s">
        <v>84</v>
      </c>
      <c r="AY330" s="14" t="s">
        <v>132</v>
      </c>
      <c r="BE330" s="209">
        <f>IF(N330="základní",J330,0)</f>
        <v>0</v>
      </c>
      <c r="BF330" s="209">
        <f>IF(N330="snížená",J330,0)</f>
        <v>0</v>
      </c>
      <c r="BG330" s="209">
        <f>IF(N330="zákl. přenesená",J330,0)</f>
        <v>0</v>
      </c>
      <c r="BH330" s="209">
        <f>IF(N330="sníž. přenesená",J330,0)</f>
        <v>0</v>
      </c>
      <c r="BI330" s="209">
        <f>IF(N330="nulová",J330,0)</f>
        <v>0</v>
      </c>
      <c r="BJ330" s="14" t="s">
        <v>8</v>
      </c>
      <c r="BK330" s="209">
        <f>ROUND(I330*H330,0)</f>
        <v>0</v>
      </c>
      <c r="BL330" s="14" t="s">
        <v>164</v>
      </c>
      <c r="BM330" s="208" t="s">
        <v>777</v>
      </c>
    </row>
    <row r="331" spans="1:65" s="2" customFormat="1" ht="21.75" customHeight="1">
      <c r="A331" s="31"/>
      <c r="B331" s="32"/>
      <c r="C331" s="196" t="s">
        <v>460</v>
      </c>
      <c r="D331" s="196" t="s">
        <v>134</v>
      </c>
      <c r="E331" s="197" t="s">
        <v>778</v>
      </c>
      <c r="F331" s="198" t="s">
        <v>779</v>
      </c>
      <c r="G331" s="199" t="s">
        <v>152</v>
      </c>
      <c r="H331" s="200">
        <v>51</v>
      </c>
      <c r="I331" s="201"/>
      <c r="J331" s="202">
        <f>ROUND(I331*H331,0)</f>
        <v>0</v>
      </c>
      <c r="K331" s="203"/>
      <c r="L331" s="36"/>
      <c r="M331" s="204" t="s">
        <v>1</v>
      </c>
      <c r="N331" s="205" t="s">
        <v>42</v>
      </c>
      <c r="O331" s="68"/>
      <c r="P331" s="206">
        <f>O331*H331</f>
        <v>0</v>
      </c>
      <c r="Q331" s="206">
        <v>5.6400000000000002E-5</v>
      </c>
      <c r="R331" s="206">
        <f>Q331*H331</f>
        <v>2.8764000000000003E-3</v>
      </c>
      <c r="S331" s="206">
        <v>0</v>
      </c>
      <c r="T331" s="207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208" t="s">
        <v>164</v>
      </c>
      <c r="AT331" s="208" t="s">
        <v>134</v>
      </c>
      <c r="AU331" s="208" t="s">
        <v>84</v>
      </c>
      <c r="AY331" s="14" t="s">
        <v>132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4" t="s">
        <v>8</v>
      </c>
      <c r="BK331" s="209">
        <f>ROUND(I331*H331,0)</f>
        <v>0</v>
      </c>
      <c r="BL331" s="14" t="s">
        <v>164</v>
      </c>
      <c r="BM331" s="208" t="s">
        <v>780</v>
      </c>
    </row>
    <row r="332" spans="1:65" s="2" customFormat="1" ht="21.75" customHeight="1">
      <c r="A332" s="31"/>
      <c r="B332" s="32"/>
      <c r="C332" s="210" t="s">
        <v>781</v>
      </c>
      <c r="D332" s="210" t="s">
        <v>214</v>
      </c>
      <c r="E332" s="211" t="s">
        <v>782</v>
      </c>
      <c r="F332" s="212" t="s">
        <v>783</v>
      </c>
      <c r="G332" s="213" t="s">
        <v>229</v>
      </c>
      <c r="H332" s="214">
        <v>1002.3</v>
      </c>
      <c r="I332" s="215"/>
      <c r="J332" s="216">
        <f>ROUND(I332*H332,0)</f>
        <v>0</v>
      </c>
      <c r="K332" s="217"/>
      <c r="L332" s="218"/>
      <c r="M332" s="219" t="s">
        <v>1</v>
      </c>
      <c r="N332" s="220" t="s">
        <v>42</v>
      </c>
      <c r="O332" s="68"/>
      <c r="P332" s="206">
        <f>O332*H332</f>
        <v>0</v>
      </c>
      <c r="Q332" s="206">
        <v>1E-3</v>
      </c>
      <c r="R332" s="206">
        <f>Q332*H332</f>
        <v>1.0023</v>
      </c>
      <c r="S332" s="206">
        <v>0</v>
      </c>
      <c r="T332" s="207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208" t="s">
        <v>191</v>
      </c>
      <c r="AT332" s="208" t="s">
        <v>214</v>
      </c>
      <c r="AU332" s="208" t="s">
        <v>84</v>
      </c>
      <c r="AY332" s="14" t="s">
        <v>132</v>
      </c>
      <c r="BE332" s="209">
        <f>IF(N332="základní",J332,0)</f>
        <v>0</v>
      </c>
      <c r="BF332" s="209">
        <f>IF(N332="snížená",J332,0)</f>
        <v>0</v>
      </c>
      <c r="BG332" s="209">
        <f>IF(N332="zákl. přenesená",J332,0)</f>
        <v>0</v>
      </c>
      <c r="BH332" s="209">
        <f>IF(N332="sníž. přenesená",J332,0)</f>
        <v>0</v>
      </c>
      <c r="BI332" s="209">
        <f>IF(N332="nulová",J332,0)</f>
        <v>0</v>
      </c>
      <c r="BJ332" s="14" t="s">
        <v>8</v>
      </c>
      <c r="BK332" s="209">
        <f>ROUND(I332*H332,0)</f>
        <v>0</v>
      </c>
      <c r="BL332" s="14" t="s">
        <v>164</v>
      </c>
      <c r="BM332" s="208" t="s">
        <v>784</v>
      </c>
    </row>
    <row r="333" spans="1:65" s="2" customFormat="1" ht="21.75" customHeight="1">
      <c r="A333" s="31"/>
      <c r="B333" s="32"/>
      <c r="C333" s="196" t="s">
        <v>785</v>
      </c>
      <c r="D333" s="196" t="s">
        <v>134</v>
      </c>
      <c r="E333" s="197" t="s">
        <v>786</v>
      </c>
      <c r="F333" s="198" t="s">
        <v>787</v>
      </c>
      <c r="G333" s="199" t="s">
        <v>202</v>
      </c>
      <c r="H333" s="200">
        <v>3.5920000000000001</v>
      </c>
      <c r="I333" s="201"/>
      <c r="J333" s="202">
        <f>ROUND(I333*H333,0)</f>
        <v>0</v>
      </c>
      <c r="K333" s="203"/>
      <c r="L333" s="36"/>
      <c r="M333" s="204" t="s">
        <v>1</v>
      </c>
      <c r="N333" s="205" t="s">
        <v>42</v>
      </c>
      <c r="O333" s="68"/>
      <c r="P333" s="206">
        <f>O333*H333</f>
        <v>0</v>
      </c>
      <c r="Q333" s="206">
        <v>0</v>
      </c>
      <c r="R333" s="206">
        <f>Q333*H333</f>
        <v>0</v>
      </c>
      <c r="S333" s="206">
        <v>0</v>
      </c>
      <c r="T333" s="207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208" t="s">
        <v>138</v>
      </c>
      <c r="AT333" s="208" t="s">
        <v>134</v>
      </c>
      <c r="AU333" s="208" t="s">
        <v>84</v>
      </c>
      <c r="AY333" s="14" t="s">
        <v>132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14" t="s">
        <v>8</v>
      </c>
      <c r="BK333" s="209">
        <f>ROUND(I333*H333,0)</f>
        <v>0</v>
      </c>
      <c r="BL333" s="14" t="s">
        <v>138</v>
      </c>
      <c r="BM333" s="208" t="s">
        <v>788</v>
      </c>
    </row>
    <row r="334" spans="1:65" s="12" customFormat="1" ht="22.9" customHeight="1">
      <c r="B334" s="180"/>
      <c r="C334" s="181"/>
      <c r="D334" s="182" t="s">
        <v>76</v>
      </c>
      <c r="E334" s="194" t="s">
        <v>789</v>
      </c>
      <c r="F334" s="194" t="s">
        <v>790</v>
      </c>
      <c r="G334" s="181"/>
      <c r="H334" s="181"/>
      <c r="I334" s="184"/>
      <c r="J334" s="195">
        <f>BK334</f>
        <v>0</v>
      </c>
      <c r="K334" s="181"/>
      <c r="L334" s="186"/>
      <c r="M334" s="187"/>
      <c r="N334" s="188"/>
      <c r="O334" s="188"/>
      <c r="P334" s="189">
        <f>SUM(P335:P336)</f>
        <v>0</v>
      </c>
      <c r="Q334" s="188"/>
      <c r="R334" s="189">
        <f>SUM(R335:R336)</f>
        <v>0</v>
      </c>
      <c r="S334" s="188"/>
      <c r="T334" s="190">
        <f>SUM(T335:T336)</f>
        <v>0</v>
      </c>
      <c r="AR334" s="191" t="s">
        <v>84</v>
      </c>
      <c r="AT334" s="192" t="s">
        <v>76</v>
      </c>
      <c r="AU334" s="192" t="s">
        <v>8</v>
      </c>
      <c r="AY334" s="191" t="s">
        <v>132</v>
      </c>
      <c r="BK334" s="193">
        <f>SUM(BK335:BK336)</f>
        <v>0</v>
      </c>
    </row>
    <row r="335" spans="1:65" s="2" customFormat="1" ht="16.5" customHeight="1">
      <c r="A335" s="31"/>
      <c r="B335" s="32"/>
      <c r="C335" s="196" t="s">
        <v>791</v>
      </c>
      <c r="D335" s="196" t="s">
        <v>134</v>
      </c>
      <c r="E335" s="197" t="s">
        <v>792</v>
      </c>
      <c r="F335" s="198" t="s">
        <v>793</v>
      </c>
      <c r="G335" s="199" t="s">
        <v>137</v>
      </c>
      <c r="H335" s="200">
        <v>335.58</v>
      </c>
      <c r="I335" s="201"/>
      <c r="J335" s="202">
        <f>ROUND(I335*H335,0)</f>
        <v>0</v>
      </c>
      <c r="K335" s="203"/>
      <c r="L335" s="36"/>
      <c r="M335" s="204" t="s">
        <v>1</v>
      </c>
      <c r="N335" s="205" t="s">
        <v>42</v>
      </c>
      <c r="O335" s="68"/>
      <c r="P335" s="206">
        <f>O335*H335</f>
        <v>0</v>
      </c>
      <c r="Q335" s="206">
        <v>0</v>
      </c>
      <c r="R335" s="206">
        <f>Q335*H335</f>
        <v>0</v>
      </c>
      <c r="S335" s="206">
        <v>0</v>
      </c>
      <c r="T335" s="207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208" t="s">
        <v>138</v>
      </c>
      <c r="AT335" s="208" t="s">
        <v>134</v>
      </c>
      <c r="AU335" s="208" t="s">
        <v>84</v>
      </c>
      <c r="AY335" s="14" t="s">
        <v>132</v>
      </c>
      <c r="BE335" s="209">
        <f>IF(N335="základní",J335,0)</f>
        <v>0</v>
      </c>
      <c r="BF335" s="209">
        <f>IF(N335="snížená",J335,0)</f>
        <v>0</v>
      </c>
      <c r="BG335" s="209">
        <f>IF(N335="zákl. přenesená",J335,0)</f>
        <v>0</v>
      </c>
      <c r="BH335" s="209">
        <f>IF(N335="sníž. přenesená",J335,0)</f>
        <v>0</v>
      </c>
      <c r="BI335" s="209">
        <f>IF(N335="nulová",J335,0)</f>
        <v>0</v>
      </c>
      <c r="BJ335" s="14" t="s">
        <v>8</v>
      </c>
      <c r="BK335" s="209">
        <f>ROUND(I335*H335,0)</f>
        <v>0</v>
      </c>
      <c r="BL335" s="14" t="s">
        <v>138</v>
      </c>
      <c r="BM335" s="208" t="s">
        <v>794</v>
      </c>
    </row>
    <row r="336" spans="1:65" s="2" customFormat="1" ht="16.5" customHeight="1">
      <c r="A336" s="31"/>
      <c r="B336" s="32"/>
      <c r="C336" s="196" t="s">
        <v>795</v>
      </c>
      <c r="D336" s="196" t="s">
        <v>134</v>
      </c>
      <c r="E336" s="197" t="s">
        <v>796</v>
      </c>
      <c r="F336" s="198" t="s">
        <v>797</v>
      </c>
      <c r="G336" s="199" t="s">
        <v>137</v>
      </c>
      <c r="H336" s="200">
        <v>56.8</v>
      </c>
      <c r="I336" s="201"/>
      <c r="J336" s="202">
        <f>ROUND(I336*H336,0)</f>
        <v>0</v>
      </c>
      <c r="K336" s="203"/>
      <c r="L336" s="36"/>
      <c r="M336" s="204" t="s">
        <v>1</v>
      </c>
      <c r="N336" s="205" t="s">
        <v>42</v>
      </c>
      <c r="O336" s="68"/>
      <c r="P336" s="206">
        <f>O336*H336</f>
        <v>0</v>
      </c>
      <c r="Q336" s="206">
        <v>0</v>
      </c>
      <c r="R336" s="206">
        <f>Q336*H336</f>
        <v>0</v>
      </c>
      <c r="S336" s="206">
        <v>0</v>
      </c>
      <c r="T336" s="207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208" t="s">
        <v>138</v>
      </c>
      <c r="AT336" s="208" t="s">
        <v>134</v>
      </c>
      <c r="AU336" s="208" t="s">
        <v>84</v>
      </c>
      <c r="AY336" s="14" t="s">
        <v>132</v>
      </c>
      <c r="BE336" s="209">
        <f>IF(N336="základní",J336,0)</f>
        <v>0</v>
      </c>
      <c r="BF336" s="209">
        <f>IF(N336="snížená",J336,0)</f>
        <v>0</v>
      </c>
      <c r="BG336" s="209">
        <f>IF(N336="zákl. přenesená",J336,0)</f>
        <v>0</v>
      </c>
      <c r="BH336" s="209">
        <f>IF(N336="sníž. přenesená",J336,0)</f>
        <v>0</v>
      </c>
      <c r="BI336" s="209">
        <f>IF(N336="nulová",J336,0)</f>
        <v>0</v>
      </c>
      <c r="BJ336" s="14" t="s">
        <v>8</v>
      </c>
      <c r="BK336" s="209">
        <f>ROUND(I336*H336,0)</f>
        <v>0</v>
      </c>
      <c r="BL336" s="14" t="s">
        <v>138</v>
      </c>
      <c r="BM336" s="208" t="s">
        <v>798</v>
      </c>
    </row>
    <row r="337" spans="1:65" s="12" customFormat="1" ht="25.9" customHeight="1">
      <c r="B337" s="180"/>
      <c r="C337" s="181"/>
      <c r="D337" s="182" t="s">
        <v>76</v>
      </c>
      <c r="E337" s="183" t="s">
        <v>214</v>
      </c>
      <c r="F337" s="183" t="s">
        <v>799</v>
      </c>
      <c r="G337" s="181"/>
      <c r="H337" s="181"/>
      <c r="I337" s="184"/>
      <c r="J337" s="185">
        <f>BK337</f>
        <v>0</v>
      </c>
      <c r="K337" s="181"/>
      <c r="L337" s="186"/>
      <c r="M337" s="187"/>
      <c r="N337" s="188"/>
      <c r="O337" s="188"/>
      <c r="P337" s="189">
        <f>P338</f>
        <v>0</v>
      </c>
      <c r="Q337" s="188"/>
      <c r="R337" s="189">
        <f>R338</f>
        <v>0.63779629999999998</v>
      </c>
      <c r="S337" s="188"/>
      <c r="T337" s="190">
        <f>T338</f>
        <v>0</v>
      </c>
      <c r="AR337" s="191" t="s">
        <v>141</v>
      </c>
      <c r="AT337" s="192" t="s">
        <v>76</v>
      </c>
      <c r="AU337" s="192" t="s">
        <v>77</v>
      </c>
      <c r="AY337" s="191" t="s">
        <v>132</v>
      </c>
      <c r="BK337" s="193">
        <f>BK338</f>
        <v>0</v>
      </c>
    </row>
    <row r="338" spans="1:65" s="12" customFormat="1" ht="22.9" customHeight="1">
      <c r="B338" s="180"/>
      <c r="C338" s="181"/>
      <c r="D338" s="182" t="s">
        <v>76</v>
      </c>
      <c r="E338" s="194" t="s">
        <v>800</v>
      </c>
      <c r="F338" s="194" t="s">
        <v>801</v>
      </c>
      <c r="G338" s="181"/>
      <c r="H338" s="181"/>
      <c r="I338" s="184"/>
      <c r="J338" s="195">
        <f>BK338</f>
        <v>0</v>
      </c>
      <c r="K338" s="181"/>
      <c r="L338" s="186"/>
      <c r="M338" s="187"/>
      <c r="N338" s="188"/>
      <c r="O338" s="188"/>
      <c r="P338" s="189">
        <f>SUM(P339:P344)</f>
        <v>0</v>
      </c>
      <c r="Q338" s="188"/>
      <c r="R338" s="189">
        <f>SUM(R339:R344)</f>
        <v>0.63779629999999998</v>
      </c>
      <c r="S338" s="188"/>
      <c r="T338" s="190">
        <f>SUM(T339:T344)</f>
        <v>0</v>
      </c>
      <c r="AR338" s="191" t="s">
        <v>141</v>
      </c>
      <c r="AT338" s="192" t="s">
        <v>76</v>
      </c>
      <c r="AU338" s="192" t="s">
        <v>8</v>
      </c>
      <c r="AY338" s="191" t="s">
        <v>132</v>
      </c>
      <c r="BK338" s="193">
        <f>SUM(BK339:BK344)</f>
        <v>0</v>
      </c>
    </row>
    <row r="339" spans="1:65" s="2" customFormat="1" ht="16.5" customHeight="1">
      <c r="A339" s="31"/>
      <c r="B339" s="32"/>
      <c r="C339" s="196" t="s">
        <v>802</v>
      </c>
      <c r="D339" s="196" t="s">
        <v>134</v>
      </c>
      <c r="E339" s="197" t="s">
        <v>803</v>
      </c>
      <c r="F339" s="198" t="s">
        <v>804</v>
      </c>
      <c r="G339" s="199" t="s">
        <v>152</v>
      </c>
      <c r="H339" s="200">
        <v>19.5</v>
      </c>
      <c r="I339" s="201"/>
      <c r="J339" s="202">
        <f t="shared" ref="J339:J344" si="90">ROUND(I339*H339,0)</f>
        <v>0</v>
      </c>
      <c r="K339" s="203"/>
      <c r="L339" s="36"/>
      <c r="M339" s="204" t="s">
        <v>1</v>
      </c>
      <c r="N339" s="205" t="s">
        <v>42</v>
      </c>
      <c r="O339" s="68"/>
      <c r="P339" s="206">
        <f t="shared" ref="P339:P344" si="91">O339*H339</f>
        <v>0</v>
      </c>
      <c r="Q339" s="206">
        <v>7.1400000000000001E-5</v>
      </c>
      <c r="R339" s="206">
        <f t="shared" ref="R339:R344" si="92">Q339*H339</f>
        <v>1.3923E-3</v>
      </c>
      <c r="S339" s="206">
        <v>0</v>
      </c>
      <c r="T339" s="207">
        <f t="shared" ref="T339:T344" si="93"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208" t="s">
        <v>251</v>
      </c>
      <c r="AT339" s="208" t="s">
        <v>134</v>
      </c>
      <c r="AU339" s="208" t="s">
        <v>84</v>
      </c>
      <c r="AY339" s="14" t="s">
        <v>132</v>
      </c>
      <c r="BE339" s="209">
        <f t="shared" ref="BE339:BE344" si="94">IF(N339="základní",J339,0)</f>
        <v>0</v>
      </c>
      <c r="BF339" s="209">
        <f t="shared" ref="BF339:BF344" si="95">IF(N339="snížená",J339,0)</f>
        <v>0</v>
      </c>
      <c r="BG339" s="209">
        <f t="shared" ref="BG339:BG344" si="96">IF(N339="zákl. přenesená",J339,0)</f>
        <v>0</v>
      </c>
      <c r="BH339" s="209">
        <f t="shared" ref="BH339:BH344" si="97">IF(N339="sníž. přenesená",J339,0)</f>
        <v>0</v>
      </c>
      <c r="BI339" s="209">
        <f t="shared" ref="BI339:BI344" si="98">IF(N339="nulová",J339,0)</f>
        <v>0</v>
      </c>
      <c r="BJ339" s="14" t="s">
        <v>8</v>
      </c>
      <c r="BK339" s="209">
        <f t="shared" ref="BK339:BK344" si="99">ROUND(I339*H339,0)</f>
        <v>0</v>
      </c>
      <c r="BL339" s="14" t="s">
        <v>251</v>
      </c>
      <c r="BM339" s="208" t="s">
        <v>805</v>
      </c>
    </row>
    <row r="340" spans="1:65" s="2" customFormat="1" ht="21.75" customHeight="1">
      <c r="A340" s="31"/>
      <c r="B340" s="32"/>
      <c r="C340" s="196" t="s">
        <v>464</v>
      </c>
      <c r="D340" s="196" t="s">
        <v>134</v>
      </c>
      <c r="E340" s="197" t="s">
        <v>806</v>
      </c>
      <c r="F340" s="198" t="s">
        <v>807</v>
      </c>
      <c r="G340" s="199" t="s">
        <v>152</v>
      </c>
      <c r="H340" s="200">
        <v>10</v>
      </c>
      <c r="I340" s="201"/>
      <c r="J340" s="202">
        <f t="shared" si="90"/>
        <v>0</v>
      </c>
      <c r="K340" s="203"/>
      <c r="L340" s="36"/>
      <c r="M340" s="204" t="s">
        <v>1</v>
      </c>
      <c r="N340" s="205" t="s">
        <v>42</v>
      </c>
      <c r="O340" s="68"/>
      <c r="P340" s="206">
        <f t="shared" si="91"/>
        <v>0</v>
      </c>
      <c r="Q340" s="206">
        <v>1.8352E-2</v>
      </c>
      <c r="R340" s="206">
        <f t="shared" si="92"/>
        <v>0.18352000000000002</v>
      </c>
      <c r="S340" s="206">
        <v>0</v>
      </c>
      <c r="T340" s="207">
        <f t="shared" si="9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208" t="s">
        <v>251</v>
      </c>
      <c r="AT340" s="208" t="s">
        <v>134</v>
      </c>
      <c r="AU340" s="208" t="s">
        <v>84</v>
      </c>
      <c r="AY340" s="14" t="s">
        <v>132</v>
      </c>
      <c r="BE340" s="209">
        <f t="shared" si="94"/>
        <v>0</v>
      </c>
      <c r="BF340" s="209">
        <f t="shared" si="95"/>
        <v>0</v>
      </c>
      <c r="BG340" s="209">
        <f t="shared" si="96"/>
        <v>0</v>
      </c>
      <c r="BH340" s="209">
        <f t="shared" si="97"/>
        <v>0</v>
      </c>
      <c r="BI340" s="209">
        <f t="shared" si="98"/>
        <v>0</v>
      </c>
      <c r="BJ340" s="14" t="s">
        <v>8</v>
      </c>
      <c r="BK340" s="209">
        <f t="shared" si="99"/>
        <v>0</v>
      </c>
      <c r="BL340" s="14" t="s">
        <v>251</v>
      </c>
      <c r="BM340" s="208" t="s">
        <v>808</v>
      </c>
    </row>
    <row r="341" spans="1:65" s="2" customFormat="1" ht="16.5" customHeight="1">
      <c r="A341" s="31"/>
      <c r="B341" s="32"/>
      <c r="C341" s="210" t="s">
        <v>809</v>
      </c>
      <c r="D341" s="210" t="s">
        <v>214</v>
      </c>
      <c r="E341" s="211" t="s">
        <v>810</v>
      </c>
      <c r="F341" s="212" t="s">
        <v>811</v>
      </c>
      <c r="G341" s="213" t="s">
        <v>152</v>
      </c>
      <c r="H341" s="214">
        <v>10.1</v>
      </c>
      <c r="I341" s="215"/>
      <c r="J341" s="216">
        <f t="shared" si="90"/>
        <v>0</v>
      </c>
      <c r="K341" s="217"/>
      <c r="L341" s="218"/>
      <c r="M341" s="219" t="s">
        <v>1</v>
      </c>
      <c r="N341" s="220" t="s">
        <v>42</v>
      </c>
      <c r="O341" s="68"/>
      <c r="P341" s="206">
        <f t="shared" si="91"/>
        <v>0</v>
      </c>
      <c r="Q341" s="206">
        <v>4.4839999999999998E-2</v>
      </c>
      <c r="R341" s="206">
        <f t="shared" si="92"/>
        <v>0.45288399999999995</v>
      </c>
      <c r="S341" s="206">
        <v>0</v>
      </c>
      <c r="T341" s="207">
        <f t="shared" si="9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208" t="s">
        <v>148</v>
      </c>
      <c r="AT341" s="208" t="s">
        <v>214</v>
      </c>
      <c r="AU341" s="208" t="s">
        <v>84</v>
      </c>
      <c r="AY341" s="14" t="s">
        <v>132</v>
      </c>
      <c r="BE341" s="209">
        <f t="shared" si="94"/>
        <v>0</v>
      </c>
      <c r="BF341" s="209">
        <f t="shared" si="95"/>
        <v>0</v>
      </c>
      <c r="BG341" s="209">
        <f t="shared" si="96"/>
        <v>0</v>
      </c>
      <c r="BH341" s="209">
        <f t="shared" si="97"/>
        <v>0</v>
      </c>
      <c r="BI341" s="209">
        <f t="shared" si="98"/>
        <v>0</v>
      </c>
      <c r="BJ341" s="14" t="s">
        <v>8</v>
      </c>
      <c r="BK341" s="209">
        <f t="shared" si="99"/>
        <v>0</v>
      </c>
      <c r="BL341" s="14" t="s">
        <v>138</v>
      </c>
      <c r="BM341" s="208" t="s">
        <v>812</v>
      </c>
    </row>
    <row r="342" spans="1:65" s="2" customFormat="1" ht="16.5" customHeight="1">
      <c r="A342" s="31"/>
      <c r="B342" s="32"/>
      <c r="C342" s="196" t="s">
        <v>468</v>
      </c>
      <c r="D342" s="196" t="s">
        <v>134</v>
      </c>
      <c r="E342" s="197" t="s">
        <v>813</v>
      </c>
      <c r="F342" s="198" t="s">
        <v>814</v>
      </c>
      <c r="G342" s="199" t="s">
        <v>137</v>
      </c>
      <c r="H342" s="200">
        <v>2.5</v>
      </c>
      <c r="I342" s="201"/>
      <c r="J342" s="202">
        <f t="shared" si="90"/>
        <v>0</v>
      </c>
      <c r="K342" s="203"/>
      <c r="L342" s="36"/>
      <c r="M342" s="204" t="s">
        <v>1</v>
      </c>
      <c r="N342" s="205" t="s">
        <v>42</v>
      </c>
      <c r="O342" s="68"/>
      <c r="P342" s="206">
        <f t="shared" si="91"/>
        <v>0</v>
      </c>
      <c r="Q342" s="206">
        <v>0</v>
      </c>
      <c r="R342" s="206">
        <f t="shared" si="92"/>
        <v>0</v>
      </c>
      <c r="S342" s="206">
        <v>0</v>
      </c>
      <c r="T342" s="207">
        <f t="shared" si="9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208" t="s">
        <v>138</v>
      </c>
      <c r="AT342" s="208" t="s">
        <v>134</v>
      </c>
      <c r="AU342" s="208" t="s">
        <v>84</v>
      </c>
      <c r="AY342" s="14" t="s">
        <v>132</v>
      </c>
      <c r="BE342" s="209">
        <f t="shared" si="94"/>
        <v>0</v>
      </c>
      <c r="BF342" s="209">
        <f t="shared" si="95"/>
        <v>0</v>
      </c>
      <c r="BG342" s="209">
        <f t="shared" si="96"/>
        <v>0</v>
      </c>
      <c r="BH342" s="209">
        <f t="shared" si="97"/>
        <v>0</v>
      </c>
      <c r="BI342" s="209">
        <f t="shared" si="98"/>
        <v>0</v>
      </c>
      <c r="BJ342" s="14" t="s">
        <v>8</v>
      </c>
      <c r="BK342" s="209">
        <f t="shared" si="99"/>
        <v>0</v>
      </c>
      <c r="BL342" s="14" t="s">
        <v>138</v>
      </c>
      <c r="BM342" s="208" t="s">
        <v>815</v>
      </c>
    </row>
    <row r="343" spans="1:65" s="2" customFormat="1" ht="16.5" customHeight="1">
      <c r="A343" s="31"/>
      <c r="B343" s="32"/>
      <c r="C343" s="196" t="s">
        <v>816</v>
      </c>
      <c r="D343" s="196" t="s">
        <v>134</v>
      </c>
      <c r="E343" s="197" t="s">
        <v>817</v>
      </c>
      <c r="F343" s="198" t="s">
        <v>818</v>
      </c>
      <c r="G343" s="199" t="s">
        <v>152</v>
      </c>
      <c r="H343" s="200">
        <v>9.5</v>
      </c>
      <c r="I343" s="201"/>
      <c r="J343" s="202">
        <f t="shared" si="90"/>
        <v>0</v>
      </c>
      <c r="K343" s="203"/>
      <c r="L343" s="36"/>
      <c r="M343" s="204" t="s">
        <v>1</v>
      </c>
      <c r="N343" s="205" t="s">
        <v>42</v>
      </c>
      <c r="O343" s="68"/>
      <c r="P343" s="206">
        <f t="shared" si="91"/>
        <v>0</v>
      </c>
      <c r="Q343" s="206">
        <v>0</v>
      </c>
      <c r="R343" s="206">
        <f t="shared" si="92"/>
        <v>0</v>
      </c>
      <c r="S343" s="206">
        <v>0</v>
      </c>
      <c r="T343" s="207">
        <f t="shared" si="9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208" t="s">
        <v>138</v>
      </c>
      <c r="AT343" s="208" t="s">
        <v>134</v>
      </c>
      <c r="AU343" s="208" t="s">
        <v>84</v>
      </c>
      <c r="AY343" s="14" t="s">
        <v>132</v>
      </c>
      <c r="BE343" s="209">
        <f t="shared" si="94"/>
        <v>0</v>
      </c>
      <c r="BF343" s="209">
        <f t="shared" si="95"/>
        <v>0</v>
      </c>
      <c r="BG343" s="209">
        <f t="shared" si="96"/>
        <v>0</v>
      </c>
      <c r="BH343" s="209">
        <f t="shared" si="97"/>
        <v>0</v>
      </c>
      <c r="BI343" s="209">
        <f t="shared" si="98"/>
        <v>0</v>
      </c>
      <c r="BJ343" s="14" t="s">
        <v>8</v>
      </c>
      <c r="BK343" s="209">
        <f t="shared" si="99"/>
        <v>0</v>
      </c>
      <c r="BL343" s="14" t="s">
        <v>138</v>
      </c>
      <c r="BM343" s="208" t="s">
        <v>819</v>
      </c>
    </row>
    <row r="344" spans="1:65" s="2" customFormat="1" ht="16.5" customHeight="1">
      <c r="A344" s="31"/>
      <c r="B344" s="32"/>
      <c r="C344" s="196" t="s">
        <v>473</v>
      </c>
      <c r="D344" s="196" t="s">
        <v>134</v>
      </c>
      <c r="E344" s="197" t="s">
        <v>820</v>
      </c>
      <c r="F344" s="198" t="s">
        <v>821</v>
      </c>
      <c r="G344" s="199" t="s">
        <v>152</v>
      </c>
      <c r="H344" s="200">
        <v>10</v>
      </c>
      <c r="I344" s="201"/>
      <c r="J344" s="202">
        <f t="shared" si="90"/>
        <v>0</v>
      </c>
      <c r="K344" s="203"/>
      <c r="L344" s="36"/>
      <c r="M344" s="204" t="s">
        <v>1</v>
      </c>
      <c r="N344" s="205" t="s">
        <v>42</v>
      </c>
      <c r="O344" s="68"/>
      <c r="P344" s="206">
        <f t="shared" si="91"/>
        <v>0</v>
      </c>
      <c r="Q344" s="206">
        <v>0</v>
      </c>
      <c r="R344" s="206">
        <f t="shared" si="92"/>
        <v>0</v>
      </c>
      <c r="S344" s="206">
        <v>0</v>
      </c>
      <c r="T344" s="207">
        <f t="shared" si="9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208" t="s">
        <v>138</v>
      </c>
      <c r="AT344" s="208" t="s">
        <v>134</v>
      </c>
      <c r="AU344" s="208" t="s">
        <v>84</v>
      </c>
      <c r="AY344" s="14" t="s">
        <v>132</v>
      </c>
      <c r="BE344" s="209">
        <f t="shared" si="94"/>
        <v>0</v>
      </c>
      <c r="BF344" s="209">
        <f t="shared" si="95"/>
        <v>0</v>
      </c>
      <c r="BG344" s="209">
        <f t="shared" si="96"/>
        <v>0</v>
      </c>
      <c r="BH344" s="209">
        <f t="shared" si="97"/>
        <v>0</v>
      </c>
      <c r="BI344" s="209">
        <f t="shared" si="98"/>
        <v>0</v>
      </c>
      <c r="BJ344" s="14" t="s">
        <v>8</v>
      </c>
      <c r="BK344" s="209">
        <f t="shared" si="99"/>
        <v>0</v>
      </c>
      <c r="BL344" s="14" t="s">
        <v>138</v>
      </c>
      <c r="BM344" s="208" t="s">
        <v>822</v>
      </c>
    </row>
    <row r="345" spans="1:65" s="12" customFormat="1" ht="25.9" customHeight="1">
      <c r="B345" s="180"/>
      <c r="C345" s="181"/>
      <c r="D345" s="182" t="s">
        <v>76</v>
      </c>
      <c r="E345" s="183" t="s">
        <v>823</v>
      </c>
      <c r="F345" s="183" t="s">
        <v>824</v>
      </c>
      <c r="G345" s="181"/>
      <c r="H345" s="181"/>
      <c r="I345" s="184"/>
      <c r="J345" s="185">
        <f>BK345</f>
        <v>0</v>
      </c>
      <c r="K345" s="181"/>
      <c r="L345" s="186"/>
      <c r="M345" s="187"/>
      <c r="N345" s="188"/>
      <c r="O345" s="188"/>
      <c r="P345" s="189">
        <f>P346</f>
        <v>0</v>
      </c>
      <c r="Q345" s="188"/>
      <c r="R345" s="189">
        <f>R346</f>
        <v>0</v>
      </c>
      <c r="S345" s="188"/>
      <c r="T345" s="190">
        <f>T346</f>
        <v>0</v>
      </c>
      <c r="AR345" s="191" t="s">
        <v>149</v>
      </c>
      <c r="AT345" s="192" t="s">
        <v>76</v>
      </c>
      <c r="AU345" s="192" t="s">
        <v>77</v>
      </c>
      <c r="AY345" s="191" t="s">
        <v>132</v>
      </c>
      <c r="BK345" s="193">
        <f>BK346</f>
        <v>0</v>
      </c>
    </row>
    <row r="346" spans="1:65" s="12" customFormat="1" ht="22.9" customHeight="1">
      <c r="B346" s="180"/>
      <c r="C346" s="181"/>
      <c r="D346" s="182" t="s">
        <v>76</v>
      </c>
      <c r="E346" s="194" t="s">
        <v>825</v>
      </c>
      <c r="F346" s="194" t="s">
        <v>826</v>
      </c>
      <c r="G346" s="181"/>
      <c r="H346" s="181"/>
      <c r="I346" s="184"/>
      <c r="J346" s="195">
        <f>BK346</f>
        <v>0</v>
      </c>
      <c r="K346" s="181"/>
      <c r="L346" s="186"/>
      <c r="M346" s="187"/>
      <c r="N346" s="188"/>
      <c r="O346" s="188"/>
      <c r="P346" s="189">
        <f>P347</f>
        <v>0</v>
      </c>
      <c r="Q346" s="188"/>
      <c r="R346" s="189">
        <f>R347</f>
        <v>0</v>
      </c>
      <c r="S346" s="188"/>
      <c r="T346" s="190">
        <f>T347</f>
        <v>0</v>
      </c>
      <c r="AR346" s="191" t="s">
        <v>149</v>
      </c>
      <c r="AT346" s="192" t="s">
        <v>76</v>
      </c>
      <c r="AU346" s="192" t="s">
        <v>8</v>
      </c>
      <c r="AY346" s="191" t="s">
        <v>132</v>
      </c>
      <c r="BK346" s="193">
        <f>BK347</f>
        <v>0</v>
      </c>
    </row>
    <row r="347" spans="1:65" s="2" customFormat="1" ht="16.5" customHeight="1">
      <c r="A347" s="31"/>
      <c r="B347" s="32"/>
      <c r="C347" s="196" t="s">
        <v>827</v>
      </c>
      <c r="D347" s="196" t="s">
        <v>134</v>
      </c>
      <c r="E347" s="197" t="s">
        <v>828</v>
      </c>
      <c r="F347" s="198" t="s">
        <v>826</v>
      </c>
      <c r="G347" s="199" t="s">
        <v>759</v>
      </c>
      <c r="H347" s="222"/>
      <c r="I347" s="201"/>
      <c r="J347" s="202">
        <f>ROUND(I347*H347,0)</f>
        <v>0</v>
      </c>
      <c r="K347" s="203"/>
      <c r="L347" s="36"/>
      <c r="M347" s="223" t="s">
        <v>1</v>
      </c>
      <c r="N347" s="224" t="s">
        <v>42</v>
      </c>
      <c r="O347" s="225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208" t="s">
        <v>829</v>
      </c>
      <c r="AT347" s="208" t="s">
        <v>134</v>
      </c>
      <c r="AU347" s="208" t="s">
        <v>84</v>
      </c>
      <c r="AY347" s="14" t="s">
        <v>132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14" t="s">
        <v>8</v>
      </c>
      <c r="BK347" s="209">
        <f>ROUND(I347*H347,0)</f>
        <v>0</v>
      </c>
      <c r="BL347" s="14" t="s">
        <v>829</v>
      </c>
      <c r="BM347" s="208" t="s">
        <v>830</v>
      </c>
    </row>
    <row r="348" spans="1:65" s="2" customFormat="1" ht="6.95" customHeight="1">
      <c r="A348" s="31"/>
      <c r="B348" s="51"/>
      <c r="C348" s="52"/>
      <c r="D348" s="52"/>
      <c r="E348" s="52"/>
      <c r="F348" s="52"/>
      <c r="G348" s="52"/>
      <c r="H348" s="52"/>
      <c r="I348" s="144"/>
      <c r="J348" s="52"/>
      <c r="K348" s="52"/>
      <c r="L348" s="36"/>
      <c r="M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</row>
  </sheetData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010 - Oprava lávky na Pod...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Hrba-PC\Hrba</dc:creator>
  <cp:lastModifiedBy>Hrba</cp:lastModifiedBy>
  <dcterms:created xsi:type="dcterms:W3CDTF">2020-02-21T08:57:00Z</dcterms:created>
  <dcterms:modified xsi:type="dcterms:W3CDTF">2020-02-21T09:01:33Z</dcterms:modified>
</cp:coreProperties>
</file>